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cf5bd2ec9ebba28/Schach/_SCL/SMM/2021/"/>
    </mc:Choice>
  </mc:AlternateContent>
  <xr:revisionPtr revIDLastSave="1" documentId="8_{0FD9FAA2-897D-481E-8DE3-D9410CE16DFD}" xr6:coauthVersionLast="47" xr6:coauthVersionMax="47" xr10:uidLastSave="{9C483B57-2224-4D91-AC60-705F68952866}"/>
  <workbookProtection lockStructure="1"/>
  <bookViews>
    <workbookView xWindow="-110" yWindow="-110" windowWidth="22780" windowHeight="14660" activeTab="3" xr2:uid="{3DD562FF-8E85-4223-8C3B-DE8898B06559}"/>
  </bookViews>
  <sheets>
    <sheet name="Anleitung" sheetId="13" r:id="rId1"/>
    <sheet name="Club" sheetId="10" r:id="rId2"/>
    <sheet name="Spielplan" sheetId="14" r:id="rId3"/>
    <sheet name="1) Spieler" sheetId="3" r:id="rId4"/>
    <sheet name="2) Aufstellung" sheetId="6" r:id="rId5"/>
    <sheet name="3b) Aufgebot" sheetId="7" r:id="rId6"/>
    <sheet name="3a) Einladung (Du)" sheetId="8" r:id="rId7"/>
    <sheet name="3a) Einladung (Sie)" sheetId="9" r:id="rId8"/>
    <sheet name="Adressliste" sheetId="5" r:id="rId9"/>
    <sheet name="Swisschess" sheetId="4" r:id="rId10"/>
    <sheet name="Umfrage" sheetId="1" r:id="rId11"/>
  </sheets>
  <definedNames>
    <definedName name="_xlnm._FilterDatabase" localSheetId="8" hidden="1">Adressliste!$A$1:$M$37</definedName>
    <definedName name="ClubName">Club!$C$5</definedName>
    <definedName name="Domizil">Club!$E$5</definedName>
    <definedName name="_xlnm.Print_Area" localSheetId="4">'2) Aufstellung'!$B$3:$P$46</definedName>
    <definedName name="_xlnm.Print_Area" localSheetId="6">'3a) Einladung (Du)'!$A$1:$K$46</definedName>
    <definedName name="_xlnm.Print_Area" localSheetId="7">'3a) Einladung (Sie)'!$A$1:$K$47</definedName>
    <definedName name="_xlnm.Print_Area" localSheetId="5">'3b) Aufgebot'!$B$1:$H$40</definedName>
    <definedName name="_xlnm.Print_Area" localSheetId="9">Swisschess!$A:$I</definedName>
    <definedName name="_xlnm.Print_Area" localSheetId="10">Umfrage!$A$1:$N$71</definedName>
    <definedName name="_xlnm.Print_Titles" localSheetId="8">Adressliste!$A:$A,Adressliste!$1:$1</definedName>
    <definedName name="Heim">'2) Aufstellung'!$U$4</definedName>
    <definedName name="Listenstart">'2) Aufstellung'!$R$7</definedName>
    <definedName name="ML">Club!$C$14:$C$16</definedName>
    <definedName name="Runden">Spielplan!$A$5:$A$15</definedName>
    <definedName name="TeamKN">'2) Aufstellung'!$S$4</definedName>
    <definedName name="TeamN">'2) Aufstellung'!$T$3</definedName>
    <definedName name="TeamNr">'2) Aufstellung'!$U$3</definedName>
    <definedName name="titAdresse">Club!$D$13</definedName>
    <definedName name="titGruppeN">Club!$G$21</definedName>
    <definedName name="titGruppeNr">Club!$H$21</definedName>
    <definedName name="titLiga">Club!$F$21</definedName>
    <definedName name="titMail">Club!$H$13</definedName>
    <definedName name="titML">Club!$C$13</definedName>
    <definedName name="titTeamN">Club!$D$21</definedName>
    <definedName name="titTeamName">Club!$C$21</definedName>
    <definedName name="titTel">Club!$G$13</definedName>
    <definedName name="TNameK">Club!$D$19</definedName>
    <definedName name="TNameL">Club!$C$19</definedName>
    <definedName name="Turnier">Club!$F$19</definedName>
    <definedName name="ZeitSa">Club!$J$5</definedName>
    <definedName name="ZeitSaA">Club!$I$5</definedName>
    <definedName name="ZeitWo">Club!$H$5</definedName>
    <definedName name="ZeitWoA">Club!$G$5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B15" i="9"/>
  <c r="B15" i="8"/>
  <c r="C27" i="6"/>
  <c r="A1" i="14"/>
  <c r="C3" i="6"/>
  <c r="G1" i="14"/>
  <c r="M1" i="1"/>
  <c r="H8" i="8"/>
  <c r="H8" i="9"/>
  <c r="D33" i="9"/>
  <c r="D33" i="8"/>
  <c r="D27" i="9"/>
  <c r="D27" i="8"/>
  <c r="K65" i="1"/>
  <c r="G65" i="1"/>
  <c r="C65" i="1"/>
  <c r="K64" i="1"/>
  <c r="G64" i="1"/>
  <c r="C64" i="1"/>
  <c r="K58" i="1"/>
  <c r="G58" i="1"/>
  <c r="C58" i="1"/>
  <c r="K57" i="1"/>
  <c r="G57" i="1"/>
  <c r="C57" i="1"/>
  <c r="K51" i="1"/>
  <c r="G51" i="1"/>
  <c r="C51" i="1"/>
  <c r="K50" i="1"/>
  <c r="G50" i="1"/>
  <c r="C50" i="1"/>
  <c r="K44" i="1"/>
  <c r="G44" i="1"/>
  <c r="C44" i="1"/>
  <c r="K43" i="1"/>
  <c r="G43" i="1"/>
  <c r="C43" i="1"/>
  <c r="K37" i="1"/>
  <c r="G37" i="1"/>
  <c r="C37" i="1"/>
  <c r="K36" i="1"/>
  <c r="G36" i="1"/>
  <c r="C36" i="1"/>
  <c r="K30" i="1"/>
  <c r="G30" i="1"/>
  <c r="C30" i="1"/>
  <c r="K29" i="1"/>
  <c r="G29" i="1"/>
  <c r="C29" i="1"/>
  <c r="K23" i="1"/>
  <c r="G23" i="1"/>
  <c r="C23" i="1"/>
  <c r="K22" i="1"/>
  <c r="G22" i="1"/>
  <c r="C22" i="1"/>
  <c r="K16" i="1"/>
  <c r="G16" i="1"/>
  <c r="C16" i="1"/>
  <c r="K15" i="1"/>
  <c r="G15" i="1"/>
  <c r="C15" i="1"/>
  <c r="K9" i="1"/>
  <c r="G9" i="1"/>
  <c r="C9" i="1"/>
  <c r="K8" i="1"/>
  <c r="G8" i="1"/>
  <c r="C8" i="1"/>
  <c r="M6" i="1"/>
  <c r="L6" i="1"/>
  <c r="K6" i="1"/>
  <c r="I6" i="1"/>
  <c r="H6" i="1"/>
  <c r="G6" i="1"/>
  <c r="E6" i="1"/>
  <c r="D6" i="1"/>
  <c r="C6" i="1"/>
  <c r="L5" i="1"/>
  <c r="H5" i="1"/>
  <c r="D5" i="1"/>
  <c r="B20" i="9"/>
  <c r="B20" i="8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6" i="3"/>
  <c r="F5" i="3"/>
  <c r="E6" i="3"/>
  <c r="E5" i="3"/>
  <c r="D6" i="3"/>
  <c r="D5" i="3"/>
  <c r="X52" i="6"/>
  <c r="W52" i="6"/>
  <c r="V52" i="6"/>
  <c r="X51" i="6"/>
  <c r="W51" i="6"/>
  <c r="V51" i="6"/>
  <c r="X50" i="6"/>
  <c r="W50" i="6"/>
  <c r="V50" i="6"/>
  <c r="X49" i="6"/>
  <c r="W49" i="6"/>
  <c r="V49" i="6"/>
  <c r="X48" i="6"/>
  <c r="W48" i="6"/>
  <c r="V48" i="6"/>
  <c r="X47" i="6"/>
  <c r="W47" i="6"/>
  <c r="V47" i="6"/>
  <c r="X46" i="6"/>
  <c r="W46" i="6"/>
  <c r="V46" i="6"/>
  <c r="X45" i="6"/>
  <c r="W45" i="6"/>
  <c r="V45" i="6"/>
  <c r="X44" i="6"/>
  <c r="W44" i="6"/>
  <c r="V44" i="6"/>
  <c r="X43" i="6"/>
  <c r="W43" i="6"/>
  <c r="V43" i="6"/>
  <c r="X42" i="6"/>
  <c r="W42" i="6"/>
  <c r="V42" i="6"/>
  <c r="X41" i="6"/>
  <c r="W41" i="6"/>
  <c r="V41" i="6"/>
  <c r="X40" i="6"/>
  <c r="W40" i="6"/>
  <c r="V40" i="6"/>
  <c r="X39" i="6"/>
  <c r="W39" i="6"/>
  <c r="V39" i="6"/>
  <c r="X38" i="6"/>
  <c r="W38" i="6"/>
  <c r="V38" i="6"/>
  <c r="X37" i="6"/>
  <c r="W37" i="6"/>
  <c r="V37" i="6"/>
  <c r="X36" i="6"/>
  <c r="W36" i="6"/>
  <c r="V36" i="6"/>
  <c r="X35" i="6"/>
  <c r="W35" i="6"/>
  <c r="V35" i="6"/>
  <c r="X34" i="6"/>
  <c r="W34" i="6"/>
  <c r="V34" i="6"/>
  <c r="X33" i="6"/>
  <c r="W33" i="6"/>
  <c r="V33" i="6"/>
  <c r="X32" i="6"/>
  <c r="W32" i="6"/>
  <c r="V32" i="6"/>
  <c r="X31" i="6"/>
  <c r="W31" i="6"/>
  <c r="V31" i="6"/>
  <c r="X30" i="6"/>
  <c r="W30" i="6"/>
  <c r="V30" i="6"/>
  <c r="X29" i="6"/>
  <c r="W29" i="6"/>
  <c r="V29" i="6"/>
  <c r="X28" i="6"/>
  <c r="W28" i="6"/>
  <c r="V28" i="6"/>
  <c r="X27" i="6"/>
  <c r="W27" i="6"/>
  <c r="V27" i="6"/>
  <c r="X26" i="6"/>
  <c r="W26" i="6"/>
  <c r="V26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7" i="6"/>
  <c r="W17" i="6"/>
  <c r="V17" i="6"/>
  <c r="X16" i="6"/>
  <c r="W16" i="6"/>
  <c r="V16" i="6"/>
  <c r="X15" i="6"/>
  <c r="W15" i="6"/>
  <c r="V15" i="6"/>
  <c r="X14" i="6"/>
  <c r="W14" i="6"/>
  <c r="V14" i="6"/>
  <c r="X13" i="6"/>
  <c r="W13" i="6"/>
  <c r="V13" i="6"/>
  <c r="X12" i="6"/>
  <c r="W12" i="6"/>
  <c r="V12" i="6"/>
  <c r="X11" i="6"/>
  <c r="W11" i="6"/>
  <c r="V11" i="6"/>
  <c r="X10" i="6"/>
  <c r="W10" i="6"/>
  <c r="V10" i="6"/>
  <c r="X9" i="6"/>
  <c r="W9" i="6"/>
  <c r="V9" i="6"/>
  <c r="X4" i="6"/>
  <c r="W4" i="6"/>
  <c r="V4" i="6"/>
  <c r="V5" i="6"/>
  <c r="W5" i="6"/>
  <c r="X5" i="6"/>
  <c r="X3" i="6"/>
  <c r="W3" i="6"/>
  <c r="V3" i="6"/>
  <c r="X9" i="3"/>
  <c r="W9" i="3"/>
  <c r="V9" i="3"/>
  <c r="U9" i="3"/>
  <c r="T9" i="3"/>
  <c r="S9" i="3"/>
  <c r="X8" i="3"/>
  <c r="W8" i="3"/>
  <c r="V8" i="3"/>
  <c r="U8" i="3"/>
  <c r="T8" i="3"/>
  <c r="S8" i="3"/>
  <c r="X3" i="3"/>
  <c r="W3" i="3"/>
  <c r="V3" i="3"/>
  <c r="U3" i="3"/>
  <c r="T3" i="3"/>
  <c r="S3" i="3"/>
  <c r="AD3" i="3"/>
  <c r="AC3" i="3"/>
  <c r="AB3" i="3"/>
  <c r="AA3" i="3"/>
  <c r="Z3" i="3"/>
  <c r="Y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N15" i="6"/>
  <c r="G12" i="6"/>
  <c r="G13" i="6"/>
  <c r="N14" i="6"/>
  <c r="N17" i="6"/>
  <c r="N16" i="6"/>
  <c r="G18" i="6"/>
  <c r="N11" i="6"/>
  <c r="G15" i="6"/>
  <c r="G16" i="6"/>
  <c r="G17" i="6"/>
  <c r="N13" i="6"/>
  <c r="N18" i="6"/>
  <c r="G14" i="6"/>
  <c r="G11" i="6"/>
  <c r="N12" i="6"/>
  <c r="F7" i="7" l="1"/>
  <c r="C1" i="9"/>
  <c r="C1" i="8"/>
  <c r="C1" i="7"/>
  <c r="S4" i="6"/>
  <c r="B13" i="9"/>
  <c r="B13" i="8"/>
  <c r="B11" i="7"/>
  <c r="D26" i="9" l="1"/>
  <c r="D26" i="8"/>
  <c r="U52" i="6"/>
  <c r="T52" i="6"/>
  <c r="S52" i="6"/>
  <c r="U51" i="6"/>
  <c r="T51" i="6"/>
  <c r="S51" i="6"/>
  <c r="U50" i="6"/>
  <c r="T50" i="6"/>
  <c r="S50" i="6"/>
  <c r="U49" i="6"/>
  <c r="T49" i="6"/>
  <c r="S49" i="6"/>
  <c r="U48" i="6"/>
  <c r="T48" i="6"/>
  <c r="S48" i="6"/>
  <c r="U47" i="6"/>
  <c r="T47" i="6"/>
  <c r="S47" i="6"/>
  <c r="U46" i="6"/>
  <c r="T46" i="6"/>
  <c r="S46" i="6"/>
  <c r="U45" i="6"/>
  <c r="T45" i="6"/>
  <c r="S45" i="6"/>
  <c r="U44" i="6"/>
  <c r="T44" i="6"/>
  <c r="S44" i="6"/>
  <c r="U43" i="6"/>
  <c r="T43" i="6"/>
  <c r="S43" i="6"/>
  <c r="U42" i="6"/>
  <c r="T42" i="6"/>
  <c r="S42" i="6"/>
  <c r="U41" i="6"/>
  <c r="T41" i="6"/>
  <c r="S41" i="6"/>
  <c r="U40" i="6"/>
  <c r="T40" i="6"/>
  <c r="S40" i="6"/>
  <c r="U39" i="6"/>
  <c r="T39" i="6"/>
  <c r="S39" i="6"/>
  <c r="U38" i="6"/>
  <c r="T38" i="6"/>
  <c r="S38" i="6"/>
  <c r="U37" i="6"/>
  <c r="T37" i="6"/>
  <c r="S37" i="6"/>
  <c r="U36" i="6"/>
  <c r="T36" i="6"/>
  <c r="S36" i="6"/>
  <c r="U35" i="6"/>
  <c r="T35" i="6"/>
  <c r="S35" i="6"/>
  <c r="U34" i="6"/>
  <c r="T34" i="6"/>
  <c r="S34" i="6"/>
  <c r="U33" i="6"/>
  <c r="T33" i="6"/>
  <c r="S33" i="6"/>
  <c r="U32" i="6"/>
  <c r="T32" i="6"/>
  <c r="S32" i="6"/>
  <c r="U31" i="6"/>
  <c r="T31" i="6"/>
  <c r="S31" i="6"/>
  <c r="U30" i="6"/>
  <c r="T30" i="6"/>
  <c r="S30" i="6"/>
  <c r="U29" i="6"/>
  <c r="T29" i="6"/>
  <c r="S29" i="6"/>
  <c r="U28" i="6"/>
  <c r="T28" i="6"/>
  <c r="S28" i="6"/>
  <c r="U27" i="6"/>
  <c r="T27" i="6"/>
  <c r="S27" i="6"/>
  <c r="U26" i="6"/>
  <c r="T26" i="6"/>
  <c r="S26" i="6"/>
  <c r="U25" i="6"/>
  <c r="T25" i="6"/>
  <c r="S25" i="6"/>
  <c r="U24" i="6"/>
  <c r="T24" i="6"/>
  <c r="S24" i="6"/>
  <c r="U23" i="6"/>
  <c r="T23" i="6"/>
  <c r="S23" i="6"/>
  <c r="U22" i="6"/>
  <c r="T22" i="6"/>
  <c r="S22" i="6"/>
  <c r="U21" i="6"/>
  <c r="T21" i="6"/>
  <c r="S21" i="6"/>
  <c r="U20" i="6"/>
  <c r="T20" i="6"/>
  <c r="S20" i="6"/>
  <c r="U19" i="6"/>
  <c r="T19" i="6"/>
  <c r="S19" i="6"/>
  <c r="U18" i="6"/>
  <c r="T18" i="6"/>
  <c r="S18" i="6"/>
  <c r="U17" i="6"/>
  <c r="T17" i="6"/>
  <c r="S17" i="6"/>
  <c r="U16" i="6"/>
  <c r="T16" i="6"/>
  <c r="S16" i="6"/>
  <c r="U15" i="6"/>
  <c r="T15" i="6"/>
  <c r="S15" i="6"/>
  <c r="U14" i="6"/>
  <c r="T14" i="6"/>
  <c r="S14" i="6"/>
  <c r="U13" i="6"/>
  <c r="T13" i="6"/>
  <c r="S13" i="6"/>
  <c r="U12" i="6"/>
  <c r="T12" i="6"/>
  <c r="S12" i="6"/>
  <c r="U11" i="6"/>
  <c r="T11" i="6"/>
  <c r="S11" i="6"/>
  <c r="U10" i="6"/>
  <c r="T10" i="6"/>
  <c r="S10" i="6"/>
  <c r="U9" i="6"/>
  <c r="T9" i="6"/>
  <c r="S9" i="6"/>
  <c r="U3" i="6"/>
  <c r="J31" i="7" l="1"/>
  <c r="J30" i="7"/>
  <c r="J32" i="7"/>
  <c r="K7" i="6"/>
  <c r="D7" i="6"/>
  <c r="C3" i="9" s="1"/>
  <c r="H39" i="7"/>
  <c r="C4" i="8"/>
  <c r="C3" i="7"/>
  <c r="C4" i="9"/>
  <c r="L3" i="6"/>
  <c r="B41" i="8"/>
  <c r="B41" i="9"/>
  <c r="B39" i="7"/>
  <c r="A45" i="8"/>
  <c r="A46" i="9"/>
  <c r="F3" i="6"/>
  <c r="C18" i="7" s="1"/>
  <c r="J45" i="8"/>
  <c r="J46" i="9"/>
  <c r="B37" i="7"/>
  <c r="F8" i="7" l="1"/>
  <c r="C3" i="8"/>
  <c r="C2" i="7"/>
  <c r="C30" i="7"/>
  <c r="L18" i="6"/>
  <c r="O18" i="9"/>
  <c r="O19" i="9" s="1"/>
  <c r="O18" i="8"/>
  <c r="D31" i="9"/>
  <c r="D30" i="9"/>
  <c r="D29" i="9"/>
  <c r="D28" i="9"/>
  <c r="H11" i="9"/>
  <c r="G11" i="9"/>
  <c r="H10" i="9"/>
  <c r="G10" i="9"/>
  <c r="H9" i="9"/>
  <c r="G9" i="9"/>
  <c r="D31" i="8"/>
  <c r="D30" i="8"/>
  <c r="D29" i="8"/>
  <c r="D28" i="8"/>
  <c r="H11" i="8"/>
  <c r="G11" i="8"/>
  <c r="H10" i="8"/>
  <c r="G10" i="8"/>
  <c r="H9" i="8"/>
  <c r="G9" i="8"/>
  <c r="B18" i="8" l="1"/>
  <c r="O19" i="8"/>
  <c r="B18" i="9"/>
  <c r="L17" i="6" l="1"/>
  <c r="L16" i="6"/>
  <c r="L15" i="6"/>
  <c r="L14" i="6"/>
  <c r="L13" i="6"/>
  <c r="L12" i="6"/>
  <c r="L11" i="6"/>
  <c r="E11" i="6"/>
  <c r="E12" i="6"/>
  <c r="E18" i="6"/>
  <c r="E17" i="6"/>
  <c r="E16" i="6"/>
  <c r="E15" i="6"/>
  <c r="E14" i="6"/>
  <c r="E13" i="6"/>
  <c r="L4" i="6" l="1"/>
  <c r="W8" i="6"/>
  <c r="W7" i="6"/>
  <c r="X8" i="6"/>
  <c r="X7" i="6"/>
  <c r="V7" i="6"/>
  <c r="V8" i="6"/>
  <c r="K42" i="6"/>
  <c r="D42" i="6"/>
  <c r="K41" i="6"/>
  <c r="D41" i="6"/>
  <c r="K33" i="6"/>
  <c r="D33" i="6"/>
  <c r="O31" i="6"/>
  <c r="H31" i="6"/>
  <c r="F28" i="6"/>
  <c r="L27" i="6"/>
  <c r="F27" i="6"/>
  <c r="D9" i="3"/>
  <c r="D8" i="3"/>
  <c r="AD8" i="3"/>
  <c r="AC8" i="3"/>
  <c r="AB8" i="3"/>
  <c r="AA8" i="3"/>
  <c r="Z8" i="3"/>
  <c r="Y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AD9" i="3"/>
  <c r="AC9" i="3"/>
  <c r="AB9" i="3"/>
  <c r="AA9" i="3"/>
  <c r="Z9" i="3"/>
  <c r="Y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22" i="8" l="1"/>
  <c r="D22" i="9"/>
  <c r="B13" i="7"/>
  <c r="U4" i="6"/>
  <c r="T4" i="6" s="1"/>
  <c r="H7" i="8"/>
  <c r="H7" i="9"/>
  <c r="B16" i="8"/>
  <c r="B16" i="9"/>
  <c r="L28" i="6"/>
  <c r="D24" i="8"/>
  <c r="D24" i="9"/>
  <c r="D25" i="8"/>
  <c r="C15" i="7"/>
  <c r="D25" i="9"/>
  <c r="D31" i="6"/>
  <c r="D23" i="9"/>
  <c r="D23" i="8"/>
  <c r="K31" i="6"/>
  <c r="C19" i="7" l="1"/>
  <c r="F23" i="7"/>
  <c r="E23" i="7"/>
  <c r="E21" i="7"/>
  <c r="E26" i="7"/>
  <c r="F22" i="7"/>
  <c r="D21" i="7"/>
  <c r="F26" i="7"/>
  <c r="F24" i="7"/>
  <c r="F25" i="7"/>
  <c r="D23" i="7"/>
  <c r="F21" i="7"/>
  <c r="E22" i="7"/>
  <c r="E28" i="7"/>
  <c r="D22" i="7"/>
  <c r="C17" i="7"/>
  <c r="E24" i="7"/>
  <c r="E25" i="7"/>
  <c r="C25" i="7" s="1"/>
  <c r="D25" i="7" s="1"/>
  <c r="F28" i="7"/>
  <c r="D24" i="7"/>
  <c r="C16" i="7"/>
  <c r="P25" i="9" s="1"/>
  <c r="K16" i="7"/>
  <c r="P25" i="8" l="1"/>
  <c r="C28" i="7"/>
  <c r="D28" i="7" s="1"/>
  <c r="C26" i="7"/>
  <c r="D26" i="7" s="1"/>
</calcChain>
</file>

<file path=xl/sharedStrings.xml><?xml version="1.0" encoding="utf-8"?>
<sst xmlns="http://schemas.openxmlformats.org/spreadsheetml/2006/main" count="489" uniqueCount="329">
  <si>
    <t>Runde 1</t>
  </si>
  <si>
    <t>Runde 2</t>
  </si>
  <si>
    <t>Runde 3</t>
  </si>
  <si>
    <t>Runde 4</t>
  </si>
  <si>
    <t>Runde 5</t>
  </si>
  <si>
    <t>Runde 6</t>
  </si>
  <si>
    <t>ja</t>
  </si>
  <si>
    <t>Ersatz</t>
  </si>
  <si>
    <t>nein</t>
  </si>
  <si>
    <t>Name</t>
  </si>
  <si>
    <t>Runde 7</t>
  </si>
  <si>
    <t xml:space="preserve"> </t>
  </si>
  <si>
    <t>ELO</t>
  </si>
  <si>
    <t>Nr</t>
  </si>
  <si>
    <t>Verfügbar</t>
  </si>
  <si>
    <t>?</t>
  </si>
  <si>
    <t>e</t>
  </si>
  <si>
    <t>Code</t>
  </si>
  <si>
    <t>Fide-Code</t>
  </si>
  <si>
    <t>Vorname</t>
  </si>
  <si>
    <t>Lizenz-Code</t>
  </si>
  <si>
    <t>Elo</t>
  </si>
  <si>
    <t>Fide-Elo</t>
  </si>
  <si>
    <t>Kategorie</t>
  </si>
  <si>
    <t>Club</t>
  </si>
  <si>
    <t>L</t>
  </si>
  <si>
    <t>K</t>
  </si>
  <si>
    <t>Hans</t>
  </si>
  <si>
    <t>Adresse</t>
  </si>
  <si>
    <t>PLZ</t>
  </si>
  <si>
    <t>Ort</t>
  </si>
  <si>
    <t>Telefon</t>
  </si>
  <si>
    <t>Mobile</t>
  </si>
  <si>
    <t>E-mail</t>
  </si>
  <si>
    <t>Lichess</t>
  </si>
  <si>
    <t>A</t>
  </si>
  <si>
    <t>CT</t>
  </si>
  <si>
    <t>SMM</t>
  </si>
  <si>
    <t>Liga</t>
  </si>
  <si>
    <t>3. Liga</t>
  </si>
  <si>
    <t>Gruppe</t>
  </si>
  <si>
    <t>Runde</t>
  </si>
  <si>
    <t>Datum</t>
  </si>
  <si>
    <t>Heimmannschaft</t>
  </si>
  <si>
    <t>Punkte</t>
  </si>
  <si>
    <t>Gastmannschaft</t>
  </si>
  <si>
    <t>Mannschaftsleiter</t>
  </si>
  <si>
    <t>Spieler</t>
  </si>
  <si>
    <t>W'Ort</t>
  </si>
  <si>
    <t>Resultat</t>
  </si>
  <si>
    <t>1 = Sieg X = Remis 0 = Niederlage F = Forfait</t>
  </si>
  <si>
    <t>Bemerkungen</t>
  </si>
  <si>
    <r>
      <t>Zeit: 1:30/</t>
    </r>
    <r>
      <rPr>
        <b/>
        <sz val="8"/>
        <color theme="1"/>
        <rFont val="Arial Narrow"/>
        <family val="2"/>
      </rPr>
      <t>36Z</t>
    </r>
    <r>
      <rPr>
        <sz val="8"/>
        <color theme="1"/>
        <rFont val="Arial Narrow"/>
        <family val="2"/>
      </rPr>
      <t xml:space="preserve">+0:30/Rest </t>
    </r>
    <r>
      <rPr>
        <b/>
        <sz val="8"/>
        <color theme="1"/>
        <rFont val="Arial Narrow"/>
        <family val="2"/>
      </rPr>
      <t>Sa:</t>
    </r>
    <r>
      <rPr>
        <sz val="8"/>
        <color theme="1"/>
        <rFont val="Arial Narrow"/>
        <family val="2"/>
      </rPr>
      <t>(1:30/</t>
    </r>
    <r>
      <rPr>
        <b/>
        <sz val="8"/>
        <color theme="1"/>
        <rFont val="Arial Narrow"/>
        <family val="2"/>
      </rPr>
      <t>40Z</t>
    </r>
    <r>
      <rPr>
        <sz val="8"/>
        <color theme="1"/>
        <rFont val="Arial Narrow"/>
        <family val="2"/>
      </rPr>
      <t>+0:30/Rest)+</t>
    </r>
    <r>
      <rPr>
        <b/>
        <sz val="8"/>
        <color theme="1"/>
        <rFont val="Arial Narrow"/>
        <family val="2"/>
      </rPr>
      <t>30sec/Z,</t>
    </r>
    <r>
      <rPr>
        <sz val="8"/>
        <color theme="1"/>
        <rFont val="Arial Narrow"/>
        <family val="2"/>
      </rPr>
      <t xml:space="preserve"> ML = Schiri, Toiletten, Handy, Faire Partien, Aufstellung…</t>
    </r>
  </si>
  <si>
    <t>1. Liga</t>
  </si>
  <si>
    <t>Zentral</t>
  </si>
  <si>
    <t>Zentral 4</t>
  </si>
  <si>
    <t>4. Liga</t>
  </si>
  <si>
    <t>Zentral 1</t>
  </si>
  <si>
    <t>Team:</t>
  </si>
  <si>
    <t>Zeit</t>
  </si>
  <si>
    <t>19:30</t>
  </si>
  <si>
    <t>Turnier/Spiel</t>
  </si>
  <si>
    <t>Gegner</t>
  </si>
  <si>
    <t>Aufstellung:</t>
  </si>
  <si>
    <t>Ersatz:</t>
  </si>
  <si>
    <t>Herzliche Grüsse</t>
  </si>
  <si>
    <t>Anlass</t>
  </si>
  <si>
    <t>Begegnung</t>
  </si>
  <si>
    <t>Spielbeginn</t>
  </si>
  <si>
    <t>Spielsaal</t>
  </si>
  <si>
    <t>Parkplätze</t>
  </si>
  <si>
    <t>Besonderes</t>
  </si>
  <si>
    <t>Bitte bestätige mir den Empfang dieser Einladung kurz per Mail. Herzlichen Dank.</t>
  </si>
  <si>
    <t xml:space="preserve">Ich freue mich auf einen spannenden und fairen Wettkampf. </t>
  </si>
  <si>
    <t>Bitte bestätigen Sie mir den Empfang dieser Einladung kurz per Mail. Herzlichen Dank.</t>
  </si>
  <si>
    <t>A)</t>
  </si>
  <si>
    <t>B)</t>
  </si>
  <si>
    <t>C)</t>
  </si>
  <si>
    <t>10 Tage bis 1 Woche vorher</t>
  </si>
  <si>
    <t>D)</t>
  </si>
  <si>
    <t>Spieltag</t>
  </si>
  <si>
    <t>Meldung an Verband</t>
  </si>
  <si>
    <t>adapter.swisschess.ch/ssb-external/?lang=de</t>
  </si>
  <si>
    <t>Ausfüllen nur für Auswärtsspiele:</t>
  </si>
  <si>
    <t>Liste Gegner (Statistik aus Swisschess) mitgeben</t>
  </si>
  <si>
    <t>Meldung an Spielleiter für Homepage</t>
  </si>
  <si>
    <t>• Terminumfrage bei Spielern</t>
  </si>
  <si>
    <t>E) Spielbetrieb</t>
  </si>
  <si>
    <t>Schiedrichter zusammen mit Gegner-ML</t>
  </si>
  <si>
    <r>
      <rPr>
        <b/>
        <sz val="11"/>
        <color theme="1"/>
        <rFont val="Calibri"/>
        <family val="2"/>
        <scheme val="minor"/>
      </rPr>
      <t>Zeitnot</t>
    </r>
    <r>
      <rPr>
        <sz val="11"/>
        <color theme="1"/>
        <rFont val="Calibri"/>
        <family val="2"/>
        <scheme val="minor"/>
      </rPr>
      <t xml:space="preserve"> </t>
    </r>
    <r>
      <rPr>
        <b/>
        <u val="double"/>
        <sz val="11"/>
        <color theme="1"/>
        <rFont val="Calibri"/>
        <family val="2"/>
        <scheme val="minor"/>
      </rPr>
      <t>beide</t>
    </r>
    <r>
      <rPr>
        <sz val="11"/>
        <color theme="1"/>
        <rFont val="Calibri"/>
        <family val="2"/>
        <scheme val="minor"/>
      </rPr>
      <t xml:space="preserve"> Spieler: Züge notieren (lassen) - unsichtbar für  Spieler / Zugzahl nicht mitteilen!</t>
    </r>
  </si>
  <si>
    <t>Zeitüberschreitung muss immer festgestellt werden, auch die eines eigenen Spielers</t>
  </si>
  <si>
    <t>F)</t>
  </si>
  <si>
    <t>Empfehlung an Spieler, auf Sieg zu spielen oder Remis anzubieten/anzunehmen (Entscheid = Spieler!)</t>
  </si>
  <si>
    <t>- prov Aufstellung erstellen / mit anderen ML koordinieren</t>
  </si>
  <si>
    <t>- Spieler anfragen ob immer noch OK (einfach Tabelle in Mail kopieren)</t>
  </si>
  <si>
    <t xml:space="preserve"> -&gt; allfällige Korrekturen des Vorgabetextes in gelbe Felder eintragen</t>
  </si>
  <si>
    <r>
      <rPr>
        <b/>
        <sz val="11"/>
        <color rgb="FF0070C0"/>
        <rFont val="Calibri"/>
        <family val="2"/>
        <scheme val="minor"/>
      </rPr>
      <t>3a) Gegner einladen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(falls Heimspiel) -&gt; als PDF speichern und mailen</t>
    </r>
  </si>
  <si>
    <t>Falls Auswärtsspiel: Adresse des Gegner-Lokals in gelbe Felder eintragen</t>
  </si>
  <si>
    <r>
      <rPr>
        <b/>
        <sz val="11"/>
        <color theme="1"/>
        <rFont val="Calibri"/>
        <family val="2"/>
        <scheme val="minor"/>
      </rPr>
      <t xml:space="preserve">3b) def. Aufgebot </t>
    </r>
    <r>
      <rPr>
        <sz val="11"/>
        <color theme="1"/>
        <rFont val="Calibri"/>
        <family val="2"/>
        <scheme val="minor"/>
      </rPr>
      <t>versenden -&gt; als PDF speichern + mailen</t>
    </r>
  </si>
  <si>
    <t>Mail</t>
  </si>
  <si>
    <t>Team</t>
  </si>
  <si>
    <t>Klublokal</t>
  </si>
  <si>
    <t xml:space="preserve">Schachclub/Mannschaft </t>
  </si>
  <si>
    <t>• in Tab '2) Aufstellung': Mannschaft wählen --&gt; Liga und SMM-Gruppe prüfen</t>
  </si>
  <si>
    <r>
      <t xml:space="preserve">• </t>
    </r>
    <r>
      <rPr>
        <b/>
        <sz val="11"/>
        <color rgb="FF0070C0"/>
        <rFont val="Calibri"/>
        <family val="2"/>
        <scheme val="minor"/>
      </rPr>
      <t>Reglemente SSB und Schach-Regeln lesen</t>
    </r>
  </si>
  <si>
    <t>Listenstart</t>
  </si>
  <si>
    <t>• Blätter 'Adressliste', 'Swisschess' und Mailadressen im Blatt 'Aufgebot', etc.</t>
  </si>
  <si>
    <r>
      <rPr>
        <b/>
        <sz val="11"/>
        <color theme="1"/>
        <rFont val="Calibri"/>
        <family val="2"/>
        <scheme val="minor"/>
      </rPr>
      <t xml:space="preserve">1) Spieler </t>
    </r>
    <r>
      <rPr>
        <sz val="11"/>
        <color theme="1"/>
        <rFont val="Calibri"/>
        <family val="2"/>
        <scheme val="minor"/>
      </rPr>
      <t>-&gt; Verfügbarkeit nachtragen</t>
    </r>
  </si>
  <si>
    <r>
      <rPr>
        <b/>
        <sz val="11"/>
        <color theme="1"/>
        <rFont val="Calibri"/>
        <family val="2"/>
        <scheme val="minor"/>
      </rPr>
      <t>2)  Aufstellung</t>
    </r>
    <r>
      <rPr>
        <sz val="11"/>
        <color theme="1"/>
        <rFont val="Calibri"/>
        <family val="2"/>
        <scheme val="minor"/>
      </rPr>
      <t xml:space="preserve"> -&gt; aktualisieren (gelbe Felder)</t>
    </r>
  </si>
  <si>
    <t>Dieses Exceltool für neue Runde speichern und Felder leeren….</t>
  </si>
  <si>
    <r>
      <t>Heimspiel: Begrüssung, Orientierung  und Aufstellung</t>
    </r>
    <r>
      <rPr>
        <sz val="9"/>
        <color theme="1"/>
        <rFont val="Calibri"/>
        <family val="2"/>
        <scheme val="minor"/>
      </rPr>
      <t xml:space="preserve"> (Spick =&gt; leeres Wettkampfformular rechts an Kante)</t>
    </r>
  </si>
  <si>
    <t>Heimspiel: Brett-Aufstellung und Uhrenstellung überwachen</t>
  </si>
  <si>
    <t>Am Match-Ende kurzer Abgleich der Resultate mit dem Gegner-ML</t>
  </si>
  <si>
    <t>Austausch der Aufstellungen mit dem Gegner-ML (Wettkampfformular oder Ausgebot)</t>
  </si>
  <si>
    <t>Die Blätter sind ohne Passwort geschützt, damit nicht irrtümlich eine Formel überschrieben wird.</t>
  </si>
  <si>
    <r>
      <rPr>
        <b/>
        <sz val="11"/>
        <color theme="1"/>
        <rFont val="Calibri"/>
        <family val="2"/>
        <scheme val="minor"/>
      </rPr>
      <t>Spielberechtigung beachten:</t>
    </r>
    <r>
      <rPr>
        <sz val="9"/>
        <color theme="1"/>
        <rFont val="Calibri"/>
        <family val="2"/>
        <scheme val="minor"/>
      </rPr>
      <t xml:space="preserve"> gemeldet, nicht 2 Teams in gl. Runde, max 2x höheres Team, nur in 2 Teams</t>
    </r>
  </si>
  <si>
    <t>Gruppe Nr</t>
  </si>
  <si>
    <t>Name ohne Nummer</t>
  </si>
  <si>
    <t>Clubname vollständig</t>
  </si>
  <si>
    <t>Domizil (Clubheimat)</t>
  </si>
  <si>
    <t>Club, Mannschaften, Mannschaftsleiter</t>
  </si>
  <si>
    <t>14:00 Uhr</t>
  </si>
  <si>
    <t>19:30 Uhr</t>
  </si>
  <si>
    <t>19:10 Uhr</t>
  </si>
  <si>
    <t>13:40 Uhr</t>
  </si>
  <si>
    <t>Aufstellen</t>
  </si>
  <si>
    <t>Start</t>
  </si>
  <si>
    <t>Datum 1</t>
  </si>
  <si>
    <t>Datum 2</t>
  </si>
  <si>
    <t>Datum 3</t>
  </si>
  <si>
    <t>Stichkampf</t>
  </si>
  <si>
    <t>Aufstiegsspiel</t>
  </si>
  <si>
    <t>Paarungen Team 1</t>
  </si>
  <si>
    <t>Paarungen Team 2</t>
  </si>
  <si>
    <t>Paarungen Team 3</t>
  </si>
  <si>
    <t>Kürzel ohne Nr</t>
  </si>
  <si>
    <t>• Exceltool anpassen (Clubangaben, Spielplan, Spielerliste, etc.)</t>
  </si>
  <si>
    <t>• Blatt 'Club' Adressen/Mannschaften (dann in Aufgebot und Einladung prüfen!)</t>
  </si>
  <si>
    <t>• Blatt '1) Spieler': Spielerliste</t>
  </si>
  <si>
    <t>• Blatt 'Spielplan': Termine und Paarungen eintragen (eingen Teams mit Kürzel)</t>
  </si>
  <si>
    <t>Corona-Schutz</t>
  </si>
  <si>
    <t>Corona</t>
  </si>
  <si>
    <t>Es gilt das SMM-Schutzkonzept des Schachbundes. Ausser vor dem eigenen Brett sitzend gilt überall Maskenpflicht. Keine Zuschauer!</t>
  </si>
  <si>
    <t>Runde 8</t>
  </si>
  <si>
    <t>Runde 9</t>
  </si>
  <si>
    <t>Samstag</t>
  </si>
  <si>
    <t>Donnerstag</t>
  </si>
  <si>
    <t>Spalte</t>
  </si>
  <si>
    <t>F</t>
  </si>
  <si>
    <t>Wohort in</t>
  </si>
  <si>
    <t>SSB-Code in</t>
  </si>
  <si>
    <t>Adressliste</t>
  </si>
  <si>
    <t>Adresse Mannschaftsleiter</t>
  </si>
  <si>
    <t>Mannschaftsleiter (Vorname Name)</t>
  </si>
  <si>
    <t>•</t>
  </si>
  <si>
    <t>Generelle Hinweise zur Verwendung des Exceltools</t>
  </si>
  <si>
    <t>Anpassungen vor der Saison</t>
  </si>
  <si>
    <r>
      <t xml:space="preserve">z.B. Speichern unter…     </t>
    </r>
    <r>
      <rPr>
        <sz val="11"/>
        <color theme="8" tint="-0.499984740745262"/>
        <rFont val="Calibri"/>
        <family val="2"/>
        <scheme val="minor"/>
      </rPr>
      <t>SMM-21-R1-SCL2.xlsx</t>
    </r>
  </si>
  <si>
    <t>1)</t>
  </si>
  <si>
    <t>2)</t>
  </si>
  <si>
    <t>3a)</t>
  </si>
  <si>
    <t>3b)</t>
  </si>
  <si>
    <t>wer, wann in welcher Mannschaft spielen kann/will. Dazu kann das Blatt 'Umfrage' verwendet</t>
  </si>
  <si>
    <t>Adressliste (Clubadressen) und Swisschess: Inhalt löschen und neu eintragen</t>
  </si>
  <si>
    <r>
      <rPr>
        <b/>
        <sz val="11"/>
        <color theme="5" tint="-0.249977111117893"/>
        <rFont val="Calibri"/>
        <family val="2"/>
        <scheme val="minor"/>
      </rPr>
      <t xml:space="preserve">Gegner einladen: </t>
    </r>
    <r>
      <rPr>
        <sz val="11"/>
        <color theme="5" tint="-0.249977111117893"/>
        <rFont val="Calibri"/>
        <family val="2"/>
        <scheme val="minor"/>
      </rPr>
      <t>Blatt ' 3a) Einladung..' als PDF speichern oder Drucken (Drucker: Print-to-PDF)</t>
    </r>
  </si>
  <si>
    <t>und per Mail versenden</t>
  </si>
  <si>
    <t>Tipps</t>
  </si>
  <si>
    <t>(Einmalige) Anpassungen des Tools für den eigenen Club</t>
  </si>
  <si>
    <t>immer wieder verwendete Mailadressen der eigenen Mannschaft im Blatt '3b) Aufgebot'</t>
  </si>
  <si>
    <t>in kopierter Mappe:</t>
  </si>
  <si>
    <t>Diesen Anleitungstext löschen</t>
  </si>
  <si>
    <r>
      <t xml:space="preserve">Daten Verknpüffungen bearbeiten &gt;&gt; </t>
    </r>
    <r>
      <rPr>
        <b/>
        <sz val="11"/>
        <color theme="5" tint="-0.249977111117893"/>
        <rFont val="Calibri"/>
        <family val="2"/>
        <scheme val="minor"/>
      </rPr>
      <t>Verknüpfungen löschen</t>
    </r>
  </si>
  <si>
    <t>Zum Versenden der Umfrage:</t>
  </si>
  <si>
    <t>Blattschutz aufheben (Menu-Register Überprüfen)</t>
  </si>
  <si>
    <r>
      <t xml:space="preserve">Rechtsklick unten auf Tab 'Umfrage'  &gt;&gt; </t>
    </r>
    <r>
      <rPr>
        <b/>
        <sz val="11"/>
        <color theme="5" tint="-0.249977111117893"/>
        <rFont val="Calibri"/>
        <family val="2"/>
        <scheme val="minor"/>
      </rPr>
      <t>Verschieben, kopieren</t>
    </r>
  </si>
  <si>
    <t>Haken setzen untee b 'Kopie erstellen'</t>
  </si>
  <si>
    <t>OK</t>
  </si>
  <si>
    <r>
      <t xml:space="preserve">Oben bei 'Zur Mappe'  &gt;&gt;  </t>
    </r>
    <r>
      <rPr>
        <b/>
        <sz val="11"/>
        <color theme="5" tint="-0.249977111117893"/>
        <rFont val="Calibri"/>
        <family val="2"/>
        <scheme val="minor"/>
      </rPr>
      <t xml:space="preserve">[neue Arbeitsmappe] </t>
    </r>
    <r>
      <rPr>
        <sz val="11"/>
        <color theme="5" tint="-0.249977111117893"/>
        <rFont val="Calibri"/>
        <family val="2"/>
        <scheme val="minor"/>
      </rPr>
      <t>wählen</t>
    </r>
  </si>
  <si>
    <r>
      <rPr>
        <b/>
        <sz val="11"/>
        <color theme="5" tint="-0.249977111117893"/>
        <rFont val="Calibri"/>
        <family val="2"/>
        <scheme val="minor"/>
      </rPr>
      <t xml:space="preserve">Blatt schützen </t>
    </r>
    <r>
      <rPr>
        <sz val="11"/>
        <color theme="5" tint="-0.249977111117893"/>
        <rFont val="Calibri"/>
        <family val="2"/>
        <scheme val="minor"/>
      </rPr>
      <t>(Menu-Register "Überprüfen")</t>
    </r>
  </si>
  <si>
    <t>Speichern</t>
  </si>
  <si>
    <t>Prüfen ob alles korrekt ist und Versenden</t>
  </si>
  <si>
    <t>Liste ist nur zur Info (also freiwillig)</t>
  </si>
  <si>
    <t>Swisschess.ch &gt;&gt; Schachbund &gt;&gt; Mitglieder</t>
  </si>
  <si>
    <t>Suche nach Klubname</t>
  </si>
  <si>
    <t>Tabelle markieren und kopieren</t>
  </si>
  <si>
    <t>erst in eine neue Excelmappe einfügen, anschauen, formatieren</t>
  </si>
  <si>
    <t>hier übertragen</t>
  </si>
  <si>
    <r>
      <t>Name</t>
    </r>
    <r>
      <rPr>
        <sz val="11"/>
        <color rgb="FF00B0F0"/>
        <rFont val="Calibri"/>
        <family val="2"/>
        <scheme val="minor"/>
      </rPr>
      <t xml:space="preserve">  </t>
    </r>
  </si>
  <si>
    <r>
      <t>Vorname</t>
    </r>
    <r>
      <rPr>
        <sz val="11"/>
        <color rgb="FF00B0F0"/>
        <rFont val="Calibri"/>
        <family val="2"/>
        <scheme val="minor"/>
      </rPr>
      <t xml:space="preserve"> </t>
    </r>
  </si>
  <si>
    <r>
      <t xml:space="preserve">Mailadresse </t>
    </r>
    <r>
      <rPr>
        <i/>
        <sz val="9"/>
        <color rgb="FF00B0F0"/>
        <rFont val="Calibri"/>
        <family val="2"/>
        <scheme val="minor"/>
      </rPr>
      <t>(mit Semikolon am Ende)</t>
    </r>
  </si>
  <si>
    <r>
      <rPr>
        <b/>
        <i/>
        <sz val="8"/>
        <color rgb="FF00B0F0"/>
        <rFont val="Calibri"/>
        <family val="2"/>
        <scheme val="minor"/>
      </rPr>
      <t>Tipp:</t>
    </r>
    <r>
      <rPr>
        <i/>
        <sz val="8"/>
        <color rgb="FF00B0F0"/>
        <rFont val="Calibri"/>
        <family val="2"/>
        <scheme val="minor"/>
      </rPr>
      <t xml:space="preserve"> Mailadressen hier einfügen    </t>
    </r>
    <r>
      <rPr>
        <i/>
        <sz val="8"/>
        <color theme="0"/>
        <rFont val="Calibri"/>
        <family val="2"/>
        <scheme val="minor"/>
      </rPr>
      <t>.</t>
    </r>
    <r>
      <rPr>
        <i/>
        <sz val="8"/>
        <color rgb="FF00B0F0"/>
        <rFont val="Calibri"/>
        <family val="2"/>
        <scheme val="minor"/>
      </rPr>
      <t xml:space="preserve">
(dazu Blattschutz rausnehmen)    </t>
    </r>
    <r>
      <rPr>
        <i/>
        <sz val="8"/>
        <color theme="0"/>
        <rFont val="Calibri"/>
        <family val="2"/>
        <scheme val="minor"/>
      </rPr>
      <t>.</t>
    </r>
    <r>
      <rPr>
        <i/>
        <sz val="8"/>
        <color rgb="FF00B0F0"/>
        <rFont val="Calibri"/>
        <family val="2"/>
        <scheme val="minor"/>
      </rPr>
      <t xml:space="preserve">
für schnellen Versand   --&gt;   </t>
    </r>
  </si>
  <si>
    <t>werden. Die Rückmeldungen  im Blatt '1) Spieler' eintragen und dann pro Mannschaft eine Kopie</t>
  </si>
  <si>
    <t>Homepage</t>
  </si>
  <si>
    <t>Vorsicht bei Mannschaften, die unter Woche spielen:</t>
  </si>
  <si>
    <r>
      <t xml:space="preserve">Wenn der Gegner eine Samstagmannschaft ist, dann wird auch </t>
    </r>
    <r>
      <rPr>
        <u/>
        <sz val="12"/>
        <color rgb="FFFF0000"/>
        <rFont val="Calibri"/>
        <family val="2"/>
        <scheme val="minor"/>
      </rPr>
      <t>Dein</t>
    </r>
    <r>
      <rPr>
        <sz val="12"/>
        <color rgb="FFFF0000"/>
        <rFont val="Calibri"/>
        <family val="2"/>
        <scheme val="minor"/>
      </rPr>
      <t xml:space="preserve"> Heimspiel am Samstag ausgetragen!</t>
    </r>
  </si>
  <si>
    <r>
      <rPr>
        <b/>
        <sz val="11"/>
        <color theme="5" tint="-0.249977111117893"/>
        <rFont val="Calibri"/>
        <family val="2"/>
        <scheme val="minor"/>
      </rPr>
      <t>Möglicher Ablauf: Z</t>
    </r>
    <r>
      <rPr>
        <sz val="11"/>
        <color theme="5" tint="-0.249977111117893"/>
        <rFont val="Calibri"/>
        <family val="2"/>
        <scheme val="minor"/>
      </rPr>
      <t>u Beginn der Saison eine generelle Umfrage bei allen Spielern machen,</t>
    </r>
  </si>
  <si>
    <t>&lt;- Daten ändern jedes Jahr</t>
  </si>
  <si>
    <t>vor jeder Runde löschen, was nicht mehr gebraucht wird</t>
  </si>
  <si>
    <t>interimistisch abweichende Texte:</t>
  </si>
  <si>
    <t>Adresse (falls Postversand) oder abweichende Texe</t>
  </si>
  <si>
    <t>Adresse (falls Postversand) oder abweichende Texte</t>
  </si>
  <si>
    <t>Meldung an Swisschess:</t>
  </si>
  <si>
    <t>spätestens 24 h nach Spielschluss</t>
  </si>
  <si>
    <t>Mannschaftsname vollständig</t>
  </si>
  <si>
    <r>
      <rPr>
        <b/>
        <i/>
        <sz val="11"/>
        <color theme="5" tint="-0.249977111117893"/>
        <rFont val="Calibri"/>
        <family val="2"/>
        <scheme val="minor"/>
      </rPr>
      <t>Wettkampfformular</t>
    </r>
    <r>
      <rPr>
        <i/>
        <sz val="11"/>
        <color theme="5" tint="-0.249977111117893"/>
        <rFont val="Calibri"/>
        <family val="2"/>
        <scheme val="minor"/>
      </rPr>
      <t xml:space="preserve">  --&gt;&gt; ausgefüllt 2x ausdrucken und mitnehmen</t>
    </r>
  </si>
  <si>
    <t>Ers: 1,2,3</t>
  </si>
  <si>
    <t>-&gt; unterer Teil (leeres Formular) ist für Notfälle / kurzfristige Anpassung Aufstellung</t>
  </si>
  <si>
    <t>Sich die Adresse / Telefon Gegner-ML und Clubraum notieren für alle Fälle</t>
  </si>
  <si>
    <t>Evt Anreise koordinieren (siehe Wohnorte in versteckten Spalten '2) Aufstellung'</t>
  </si>
  <si>
    <r>
      <t xml:space="preserve">Wettkampfformular in Blatt '2) Aufstellung' </t>
    </r>
    <r>
      <rPr>
        <b/>
        <sz val="11"/>
        <color theme="1"/>
        <rFont val="Calibri"/>
        <family val="2"/>
        <scheme val="minor"/>
      </rPr>
      <t xml:space="preserve">2x </t>
    </r>
    <r>
      <rPr>
        <sz val="11"/>
        <color theme="1"/>
        <rFont val="Calibri"/>
        <family val="2"/>
        <scheme val="minor"/>
      </rPr>
      <t>ausdrucken und auf A5 falten</t>
    </r>
  </si>
  <si>
    <t>Auf Swisschess: Liste der Gegnermannschaft (für ELO) ausdrucken</t>
  </si>
  <si>
    <t>Reserveschrebzeug - einer vergisst's immer</t>
  </si>
  <si>
    <t>Tool 'speichern unter..'</t>
  </si>
  <si>
    <t>Anmerkungen/Hinweise</t>
  </si>
  <si>
    <t>Möglicher Ablauf pro Runde -&gt; siehe auch  'Anleitung Mannschaftsleiter'</t>
  </si>
  <si>
    <t>Im Blatt '1) Spieler' Verfügbarkeit laufend anpassen, wenn ein Spieler was meldet</t>
  </si>
  <si>
    <t xml:space="preserve">Blatt '2) Aufstellung' vorbereiten: Runde, Mannschaftsleiter, provisorische Aufstellung </t>
  </si>
  <si>
    <t xml:space="preserve">Spieler-Codes direkt in Wettkampfformular eintragen / Ersatzspieler: in Spalte P als 1,2 oder 3 </t>
  </si>
  <si>
    <t>Sobald Aufstellung in Blatt '2) Aufstellung' definitiv ist</t>
  </si>
  <si>
    <t>Blatt '3b Aufgebot' als PDF speichern (oder Drucker: Print to PDF) und mailen</t>
  </si>
  <si>
    <t>Blätter 2) Auftellung und 3a/3b (Aufgebot/Einladungen): -&gt; gelbe Felder und Anmerkungen löschen</t>
  </si>
  <si>
    <r>
      <t xml:space="preserve">Blatt </t>
    </r>
    <r>
      <rPr>
        <b/>
        <sz val="11"/>
        <color theme="5" tint="-0.249977111117893"/>
        <rFont val="Calibri"/>
        <family val="2"/>
        <scheme val="minor"/>
      </rPr>
      <t>Club</t>
    </r>
    <r>
      <rPr>
        <sz val="11"/>
        <color theme="5" tint="-0.249977111117893"/>
        <rFont val="Calibri"/>
        <family val="2"/>
        <scheme val="minor"/>
      </rPr>
      <t xml:space="preserve"> überarbeiten &gt;&gt; </t>
    </r>
    <r>
      <rPr>
        <b/>
        <sz val="11"/>
        <color theme="5" tint="-0.249977111117893"/>
        <rFont val="Calibri"/>
        <family val="2"/>
        <scheme val="minor"/>
      </rPr>
      <t>Spielplan</t>
    </r>
    <r>
      <rPr>
        <sz val="11"/>
        <color theme="5" tint="-0.249977111117893"/>
        <rFont val="Calibri"/>
        <family val="2"/>
        <scheme val="minor"/>
      </rPr>
      <t xml:space="preserve"> eintragen &gt;&gt; </t>
    </r>
    <r>
      <rPr>
        <b/>
        <sz val="11"/>
        <color theme="5" tint="-0.249977111117893"/>
        <rFont val="Calibri"/>
        <family val="2"/>
        <scheme val="minor"/>
      </rPr>
      <t>Spielerliste</t>
    </r>
    <r>
      <rPr>
        <sz val="11"/>
        <color theme="5" tint="-0.249977111117893"/>
        <rFont val="Calibri"/>
        <family val="2"/>
        <scheme val="minor"/>
      </rPr>
      <t xml:space="preserve"> erstellen &gt;&gt; </t>
    </r>
    <r>
      <rPr>
        <b/>
        <sz val="11"/>
        <color theme="5" tint="-0.249977111117893"/>
        <rFont val="Calibri"/>
        <family val="2"/>
        <scheme val="minor"/>
      </rPr>
      <t>Brieftexte</t>
    </r>
    <r>
      <rPr>
        <sz val="11"/>
        <color theme="5" tint="-0.249977111117893"/>
        <rFont val="Calibri"/>
        <family val="2"/>
        <scheme val="minor"/>
      </rPr>
      <t xml:space="preserve"> in 3a) checken</t>
    </r>
  </si>
  <si>
    <t>Für Bereinigung Austellung mit Spielern:  Tabelle mit Aufstellungsentwurf aus Blatt 3 in Mail kopieren</t>
  </si>
  <si>
    <t>-&gt; dazu Blatt entsperren - und danach wieder sperren</t>
  </si>
  <si>
    <t>Der hilft evt für Koordinieren der Hinfahrt bei Auswärtsspielen.</t>
  </si>
  <si>
    <t>im Blatt Aufstellung sind zwei Spalten versteckt ('+'-Symbol oben). Dort wäre der Wohnort abrufbar.</t>
  </si>
  <si>
    <t>Turnier</t>
  </si>
  <si>
    <t>Anleitung Mannschaftsleiter (ML) SMM / SGM</t>
  </si>
  <si>
    <t>Vorbereitung Saison (Sobald SMM/SGM-Spielplan vorhanden)</t>
  </si>
  <si>
    <t>Zwei, drei Wochen vor SMM/SGM-Runde</t>
  </si>
  <si>
    <t>Spielbeginn Woche</t>
  </si>
  <si>
    <t>Spielbeginn Samstag</t>
  </si>
  <si>
    <t>Spieler-Übersicht</t>
  </si>
  <si>
    <r>
      <t xml:space="preserve">Dieses Excel-Tool wird </t>
    </r>
    <r>
      <rPr>
        <b/>
        <u/>
        <sz val="11"/>
        <color theme="5" tint="-0.249977111117893"/>
        <rFont val="Calibri"/>
        <family val="2"/>
        <scheme val="minor"/>
      </rPr>
      <t>pro Mannschaft</t>
    </r>
    <r>
      <rPr>
        <sz val="11"/>
        <color theme="5" tint="-0.249977111117893"/>
        <rFont val="Calibri"/>
        <family val="2"/>
        <scheme val="minor"/>
      </rPr>
      <t xml:space="preserve"> geführt und wird  jede Runde unter neuem Namen gespeichert.</t>
    </r>
  </si>
  <si>
    <t xml:space="preserve">Damit alle Spieler, die im eigenen Team zum Einsatz kommen (auch Spieler anderer Mannschaften) </t>
  </si>
  <si>
    <t>überblickt werden können, ist das Tool auf 3 Teams ausgelegt. Mehr als 3 gleichzeitig macht aufgrund</t>
  </si>
  <si>
    <t>des Reglementes (Spielberechtigungen) und der Übersichtlichkeit wenig Sinn.</t>
  </si>
  <si>
    <t xml:space="preserve">abspeichern und den einzeln ML übergeben. Während der Saison führen die einzelnen ML ihre eigene </t>
  </si>
  <si>
    <t>Kopie des  Tools je separat weiter.</t>
  </si>
  <si>
    <t xml:space="preserve">Im Laufe der Meisterschaft werden die Verfügbarkeiten der Spieler im Blatt  '1) Spieler' </t>
  </si>
  <si>
    <t>nachgeführt. Diese Übersicht kann  auch verwendet werden, um sich die tatsächlichen Einsätze</t>
  </si>
  <si>
    <t>zu notieren, damit immer klar ist, wer noch für die eigene Mannschaft berechtig ist.</t>
  </si>
  <si>
    <t>Hierfür werden nach gespielter Runde die Einsätze als " 1" beim jeweiligen Team eintragen und</t>
  </si>
  <si>
    <t>alles andere gelöscht.</t>
  </si>
  <si>
    <t>Danach werden in den Briefen (Blätter '3a) Einladung…' und '3b) Aufgebot') die Logos und die Textzeilen</t>
  </si>
  <si>
    <t xml:space="preserve"> Einladungen ab ab Zeile 'Spielsaal' angepasst  (z.B. Anfahrt/Parkplatz zum Clublokal).</t>
  </si>
  <si>
    <r>
      <rPr>
        <b/>
        <sz val="11"/>
        <color theme="5" tint="-0.249977111117893"/>
        <rFont val="Calibri"/>
        <family val="2"/>
        <scheme val="minor"/>
      </rPr>
      <t xml:space="preserve">Wichtig: </t>
    </r>
    <r>
      <rPr>
        <sz val="11"/>
        <color theme="5" tint="-0.249977111117893"/>
        <rFont val="Calibri"/>
        <family val="2"/>
        <scheme val="minor"/>
      </rPr>
      <t>Adresse, Anrede, Anlass, Zeit, Ort etc. sind verknüpft. Diese Formeln unberührt lassen!</t>
    </r>
  </si>
  <si>
    <t>Textanpassungen möglich sind. Also nur die Texte zwischen den " ... " anpassen. Notfalls solche</t>
  </si>
  <si>
    <t>Formeln überschreiben. (Interims-Textanpassungen funktionieren halt dann nicht mehr).</t>
  </si>
  <si>
    <t>Blatt '1) Spieler' alles Löschen (ab erstem Spieler und ab Spalte A bis zum Ende der Tabelle)</t>
  </si>
  <si>
    <t>-&gt; hierzu im Blatt kurzzeitig entsperren: Menu-Register "Überprüfen" &gt;&gt; Blattschutz entfernen</t>
  </si>
  <si>
    <t>Als erstes das Blatt 'Club' ausfüllen und dann dies als Original sichern (speichern unter…)</t>
  </si>
  <si>
    <r>
      <rPr>
        <b/>
        <sz val="11"/>
        <color theme="5" tint="-0.249977111117893"/>
        <rFont val="Calibri"/>
        <family val="2"/>
        <scheme val="minor"/>
      </rPr>
      <t>Hinweis</t>
    </r>
    <r>
      <rPr>
        <sz val="11"/>
        <color theme="5" tint="-0.249977111117893"/>
        <rFont val="Calibri"/>
        <family val="2"/>
        <scheme val="minor"/>
      </rPr>
      <t>: Die weiteren Texte sind  in Formeln gepackt, damit über die gelben Felder  interimistische</t>
    </r>
  </si>
  <si>
    <t>bei den Mailadressen hinten ein Semikolon anfügen. -&gt; so kann man mehrere in Outlook einfügen</t>
  </si>
  <si>
    <t>rechts oben einfügen, dann hat man sie schneller verfügbar!</t>
  </si>
  <si>
    <t>Korrektur Anrede</t>
  </si>
  <si>
    <t>https://www.schachclub-lenzburg.ch/</t>
  </si>
  <si>
    <t>Schachclub Lenzburg, Lothar Eichenberger (lothar@hotmail.ch), 8.2021</t>
  </si>
  <si>
    <t>Schachclub Turmlingen</t>
  </si>
  <si>
    <t>Turmlingen</t>
  </si>
  <si>
    <t>Hotel König</t>
  </si>
  <si>
    <t>012 345 60 00</t>
  </si>
  <si>
    <t>Weg 1,9998 Schachdorf</t>
  </si>
  <si>
    <t>Strasse 2, 9997 Turmlingen</t>
  </si>
  <si>
    <t>Gasse 3, 9996 Gambiten</t>
  </si>
  <si>
    <t>Hans Läufer</t>
  </si>
  <si>
    <t>Peter Springer</t>
  </si>
  <si>
    <t>Karl Bauer</t>
  </si>
  <si>
    <t>012 345 77 77</t>
  </si>
  <si>
    <t>012 345 88 88</t>
  </si>
  <si>
    <t>012 345 99 99</t>
  </si>
  <si>
    <t>Hlaeufer@xy.com</t>
  </si>
  <si>
    <t>PetePr@web.info</t>
  </si>
  <si>
    <t>KarliBauer@xxx.ch</t>
  </si>
  <si>
    <t>Hauptstrasse 1, 9999 Turmlingen</t>
  </si>
  <si>
    <t>SCT</t>
  </si>
  <si>
    <t>Turmlingen 1</t>
  </si>
  <si>
    <t>Turmlingen 2</t>
  </si>
  <si>
    <t>Turmlingen 3</t>
  </si>
  <si>
    <t>SCT1</t>
  </si>
  <si>
    <t>SCT2</t>
  </si>
  <si>
    <t>SCT3</t>
  </si>
  <si>
    <t>Kürzel mit Nr</t>
  </si>
  <si>
    <t>Muster</t>
  </si>
  <si>
    <t>Hanse</t>
  </si>
  <si>
    <t>Strasse 1</t>
  </si>
  <si>
    <t>Hierwil</t>
  </si>
  <si>
    <t xml:space="preserve">077 777 77 77 </t>
  </si>
  <si>
    <t>011 111 11 11</t>
  </si>
  <si>
    <t>meinemail@mail.ch</t>
  </si>
  <si>
    <t>HaMu21</t>
  </si>
  <si>
    <t>Carlsen</t>
  </si>
  <si>
    <t>Caruana</t>
  </si>
  <si>
    <t>Ding</t>
  </si>
  <si>
    <t>Nepomniachtchi</t>
  </si>
  <si>
    <t>Aronian</t>
  </si>
  <si>
    <t>Mamedyarov</t>
  </si>
  <si>
    <t>Grischuk</t>
  </si>
  <si>
    <t>Giri</t>
  </si>
  <si>
    <t>So</t>
  </si>
  <si>
    <t>Magnus</t>
  </si>
  <si>
    <t>Fabiano</t>
  </si>
  <si>
    <t>Liren</t>
  </si>
  <si>
    <t>Ian</t>
  </si>
  <si>
    <t>Levon</t>
  </si>
  <si>
    <t>Shakhriyar</t>
  </si>
  <si>
    <t>Alexander</t>
  </si>
  <si>
    <t>Anish</t>
  </si>
  <si>
    <t>Wesley</t>
  </si>
  <si>
    <t> 2782</t>
  </si>
  <si>
    <t> 2778</t>
  </si>
  <si>
    <t> 2776</t>
  </si>
  <si>
    <t> 2772</t>
  </si>
  <si>
    <t> 2847</t>
  </si>
  <si>
    <t> 2806</t>
  </si>
  <si>
    <t> 2799</t>
  </si>
  <si>
    <t> 2792</t>
  </si>
  <si>
    <t>Turmalingen</t>
  </si>
  <si>
    <t>MeineMail@mail.ch;</t>
  </si>
  <si>
    <t>www.Turmelingen.xy</t>
  </si>
  <si>
    <t>SCT1-Jungfraujoch 2</t>
  </si>
  <si>
    <t>aktueller Text in Aufgebot:</t>
  </si>
  <si>
    <t>aktueller Test in Einladung (Sie/Du):</t>
  </si>
  <si>
    <t>Anzahl verfügbar</t>
  </si>
  <si>
    <t>Anzahl Ersatz</t>
  </si>
  <si>
    <t>Muster Hans</t>
  </si>
  <si>
    <t>• Reservation Spiellokal</t>
  </si>
  <si>
    <t xml:space="preserve">--&gt; bei Inkrement ab 30 Sek gibt es keine Zeitnotphase, Spieler muss immer notieren. </t>
  </si>
  <si>
    <r>
      <rPr>
        <b/>
        <sz val="11"/>
        <color theme="1"/>
        <rFont val="Calibri"/>
        <family val="2"/>
        <scheme val="minor"/>
      </rPr>
      <t>Neue Spieler: dem SSB</t>
    </r>
    <r>
      <rPr>
        <sz val="11"/>
        <color theme="1"/>
        <rFont val="Calibri"/>
        <family val="2"/>
        <scheme val="minor"/>
      </rPr>
      <t xml:space="preserve"> melden (lassen) -&gt; spätestens eine Woche vor Einsatz)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</si>
</sst>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d\,\ dd/mm/yyyy"/>
    <numFmt numFmtId="165" formatCode="#;\-#;;@"/>
    <numFmt numFmtId="166" formatCode="&quot;Runde &quot;\ 0"/>
    <numFmt numFmtId="167" formatCode="[$-807]ddd\ dd/mm/yyyy;@"/>
    <numFmt numFmtId="168" formatCode="[$-807]dd/mm/yy;@"/>
  </numFmts>
  <fonts count="9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8"/>
      <color theme="1"/>
      <name val="Arial Narrow"/>
      <family val="2"/>
    </font>
    <font>
      <sz val="1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0" tint="-0.34998626667073579"/>
      <name val="Arial Narrow"/>
      <family val="2"/>
    </font>
    <font>
      <sz val="14"/>
      <color theme="9" tint="-0.249977111117893"/>
      <name val="Calibri"/>
      <family val="2"/>
      <scheme val="minor"/>
    </font>
    <font>
      <sz val="12"/>
      <color rgb="FFC00000"/>
      <name val="Calibri"/>
      <family val="2"/>
      <scheme val="minor"/>
    </font>
    <font>
      <sz val="8"/>
      <color rgb="FFC00000"/>
      <name val="Arial Narrow"/>
      <family val="2"/>
    </font>
    <font>
      <b/>
      <sz val="14"/>
      <color theme="9" tint="-0.249977111117893"/>
      <name val="Calibri"/>
      <family val="2"/>
      <scheme val="minor"/>
    </font>
    <font>
      <b/>
      <sz val="9"/>
      <color rgb="FF222222"/>
      <name val="Open Sans"/>
      <family val="2"/>
    </font>
    <font>
      <sz val="9"/>
      <color rgb="FF222222"/>
      <name val="Open Sans"/>
      <family val="2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i/>
      <sz val="8"/>
      <color theme="0" tint="-0.2499465926084170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8"/>
      <color theme="1"/>
      <name val="Arial Narrow"/>
      <family val="2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6"/>
      <color rgb="FF00B0F0"/>
      <name val="Arial Narrow"/>
      <family val="2"/>
    </font>
    <font>
      <b/>
      <sz val="11"/>
      <color rgb="FFFF0000"/>
      <name val="Calibri"/>
      <family val="2"/>
      <scheme val="minor"/>
    </font>
    <font>
      <sz val="26"/>
      <color theme="4" tint="-0.249977111117893"/>
      <name val="Calibri Light"/>
      <family val="1"/>
      <scheme val="maj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0"/>
      <color theme="4" tint="-0.249977111117893"/>
      <name val="Calibri Light"/>
      <family val="1"/>
      <scheme val="major"/>
    </font>
    <font>
      <i/>
      <sz val="11"/>
      <color rgb="FF0066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66FF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8"/>
      <color theme="4" tint="-0.249977111117893"/>
      <name val="Calibri Light"/>
      <family val="1"/>
      <scheme val="major"/>
    </font>
    <font>
      <i/>
      <sz val="10"/>
      <color theme="1"/>
      <name val="Calibri"/>
      <family val="2"/>
      <scheme val="minor"/>
    </font>
    <font>
      <b/>
      <sz val="12"/>
      <color rgb="FF0070C0"/>
      <name val="Bradley Hand ITC"/>
      <family val="4"/>
    </font>
    <font>
      <sz val="5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i/>
      <sz val="8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sz val="9"/>
      <color theme="7" tint="0.59999389629810485"/>
      <name val="Arial Black"/>
      <family val="2"/>
    </font>
    <font>
      <sz val="11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4"/>
      <color rgb="FF0000FF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u/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i/>
      <sz val="8"/>
      <color rgb="FF00B0F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9"/>
      <color rgb="FF00B0F0"/>
      <name val="Calibri"/>
      <family val="2"/>
      <scheme val="minor"/>
    </font>
    <font>
      <b/>
      <i/>
      <sz val="8"/>
      <color rgb="FF00B0F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i/>
      <sz val="9"/>
      <name val="Calibri"/>
      <family val="2"/>
      <scheme val="minor"/>
    </font>
    <font>
      <b/>
      <sz val="22"/>
      <name val="Calibri"/>
      <family val="2"/>
      <scheme val="minor"/>
    </font>
    <font>
      <i/>
      <sz val="11"/>
      <color rgb="FFFFC000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b/>
      <sz val="8"/>
      <color rgb="FFC0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0"/>
      <color theme="1"/>
      <name val="Arial Narrow"/>
      <family val="2"/>
    </font>
    <font>
      <i/>
      <sz val="10"/>
      <color rgb="FF0000FF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1E1FF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rgb="FF0070C0"/>
      </left>
      <right style="medium">
        <color indexed="64"/>
      </right>
      <top style="mediumDashed">
        <color rgb="FF0070C0"/>
      </top>
      <bottom style="mediumDashed">
        <color rgb="FF0070C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FF"/>
      </right>
      <top style="thin">
        <color rgb="FF0000FF"/>
      </top>
      <bottom/>
      <diagonal/>
    </border>
    <border>
      <left style="medium">
        <color indexed="64"/>
      </left>
      <right style="medium">
        <color rgb="FF0000FF"/>
      </right>
      <top/>
      <bottom style="medium">
        <color rgb="FF0000FF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0" fontId="27" fillId="0" borderId="0"/>
  </cellStyleXfs>
  <cellXfs count="403">
    <xf numFmtId="0" fontId="0" fillId="0" borderId="0" xfId="0"/>
    <xf numFmtId="0" fontId="2" fillId="0" borderId="0" xfId="0" applyFont="1"/>
    <xf numFmtId="0" fontId="4" fillId="0" borderId="0" xfId="0" applyFont="1"/>
    <xf numFmtId="0" fontId="4" fillId="2" borderId="0" xfId="0" applyFont="1" applyFill="1"/>
    <xf numFmtId="0" fontId="3" fillId="2" borderId="0" xfId="0" applyFont="1" applyFill="1"/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2" fillId="0" borderId="8" xfId="0" applyFont="1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0" borderId="0" xfId="0" applyFont="1"/>
    <xf numFmtId="0" fontId="7" fillId="0" borderId="0" xfId="0" applyFont="1"/>
    <xf numFmtId="0" fontId="0" fillId="0" borderId="19" xfId="0" applyBorder="1"/>
    <xf numFmtId="0" fontId="11" fillId="0" borderId="0" xfId="0" applyFont="1"/>
    <xf numFmtId="0" fontId="2" fillId="0" borderId="20" xfId="0" applyFont="1" applyFill="1" applyBorder="1" applyAlignment="1" applyProtection="1">
      <alignment vertical="center"/>
      <protection locked="0"/>
    </xf>
    <xf numFmtId="0" fontId="2" fillId="0" borderId="22" xfId="0" applyFont="1" applyFill="1" applyBorder="1" applyAlignment="1" applyProtection="1">
      <alignment vertical="center"/>
      <protection locked="0"/>
    </xf>
    <xf numFmtId="0" fontId="13" fillId="0" borderId="0" xfId="0" applyFont="1"/>
    <xf numFmtId="0" fontId="9" fillId="0" borderId="19" xfId="0" applyFont="1" applyBorder="1" applyAlignment="1">
      <alignment horizontal="center"/>
    </xf>
    <xf numFmtId="0" fontId="2" fillId="6" borderId="13" xfId="0" applyFont="1" applyFill="1" applyBorder="1" applyAlignment="1" applyProtection="1">
      <alignment vertical="center"/>
      <protection locked="0"/>
    </xf>
    <xf numFmtId="0" fontId="2" fillId="6" borderId="25" xfId="0" applyFont="1" applyFill="1" applyBorder="1" applyAlignment="1" applyProtection="1">
      <alignment vertical="center"/>
      <protection locked="0"/>
    </xf>
    <xf numFmtId="0" fontId="0" fillId="0" borderId="29" xfId="0" applyBorder="1"/>
    <xf numFmtId="0" fontId="9" fillId="0" borderId="29" xfId="0" applyFont="1" applyBorder="1" applyAlignment="1">
      <alignment horizontal="center"/>
    </xf>
    <xf numFmtId="0" fontId="0" fillId="0" borderId="32" xfId="0" applyBorder="1"/>
    <xf numFmtId="0" fontId="9" fillId="0" borderId="32" xfId="0" applyFont="1" applyBorder="1" applyAlignment="1">
      <alignment horizontal="center"/>
    </xf>
    <xf numFmtId="0" fontId="2" fillId="7" borderId="33" xfId="0" applyFont="1" applyFill="1" applyBorder="1" applyAlignment="1" applyProtection="1">
      <alignment vertical="center"/>
      <protection locked="0"/>
    </xf>
    <xf numFmtId="0" fontId="2" fillId="7" borderId="34" xfId="0" applyFont="1" applyFill="1" applyBorder="1" applyAlignment="1" applyProtection="1">
      <alignment vertical="center"/>
      <protection locked="0"/>
    </xf>
    <xf numFmtId="0" fontId="1" fillId="6" borderId="1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6" borderId="13" xfId="0" applyFont="1" applyFill="1" applyBorder="1" applyAlignment="1" applyProtection="1">
      <alignment horizontal="center" vertical="center"/>
      <protection locked="0"/>
    </xf>
    <xf numFmtId="0" fontId="2" fillId="7" borderId="33" xfId="0" applyFont="1" applyFill="1" applyBorder="1" applyAlignment="1" applyProtection="1">
      <alignment horizontal="center" vertical="center"/>
      <protection locked="0"/>
    </xf>
    <xf numFmtId="0" fontId="15" fillId="4" borderId="36" xfId="0" applyFont="1" applyFill="1" applyBorder="1"/>
    <xf numFmtId="0" fontId="18" fillId="4" borderId="37" xfId="0" applyFont="1" applyFill="1" applyBorder="1"/>
    <xf numFmtId="0" fontId="15" fillId="4" borderId="38" xfId="0" applyFont="1" applyFill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5" fillId="2" borderId="1" xfId="0" applyFont="1" applyFill="1" applyBorder="1"/>
    <xf numFmtId="0" fontId="19" fillId="9" borderId="43" xfId="0" applyFont="1" applyFill="1" applyBorder="1" applyAlignment="1">
      <alignment horizontal="left" vertical="top"/>
    </xf>
    <xf numFmtId="0" fontId="19" fillId="9" borderId="44" xfId="0" applyFont="1" applyFill="1" applyBorder="1" applyAlignment="1">
      <alignment horizontal="left" vertical="top"/>
    </xf>
    <xf numFmtId="0" fontId="0" fillId="0" borderId="0" xfId="0" applyAlignment="1"/>
    <xf numFmtId="0" fontId="20" fillId="8" borderId="43" xfId="0" applyFont="1" applyFill="1" applyBorder="1" applyAlignment="1">
      <alignment horizontal="left" vertical="top"/>
    </xf>
    <xf numFmtId="0" fontId="20" fillId="8" borderId="44" xfId="0" applyFont="1" applyFill="1" applyBorder="1" applyAlignment="1">
      <alignment horizontal="left" vertical="top"/>
    </xf>
    <xf numFmtId="0" fontId="20" fillId="9" borderId="43" xfId="0" applyFont="1" applyFill="1" applyBorder="1" applyAlignment="1">
      <alignment horizontal="left" vertical="top"/>
    </xf>
    <xf numFmtId="0" fontId="20" fillId="9" borderId="44" xfId="0" applyFont="1" applyFill="1" applyBorder="1" applyAlignment="1">
      <alignment horizontal="left" vertical="top"/>
    </xf>
    <xf numFmtId="0" fontId="20" fillId="6" borderId="43" xfId="0" applyFont="1" applyFill="1" applyBorder="1" applyAlignment="1">
      <alignment horizontal="left" vertical="top"/>
    </xf>
    <xf numFmtId="0" fontId="20" fillId="6" borderId="44" xfId="0" applyFont="1" applyFill="1" applyBorder="1" applyAlignment="1">
      <alignment horizontal="left" vertical="top"/>
    </xf>
    <xf numFmtId="0" fontId="20" fillId="9" borderId="45" xfId="0" applyFont="1" applyFill="1" applyBorder="1" applyAlignment="1">
      <alignment horizontal="left" vertical="top"/>
    </xf>
    <xf numFmtId="0" fontId="20" fillId="9" borderId="46" xfId="0" applyFont="1" applyFill="1" applyBorder="1" applyAlignment="1">
      <alignment horizontal="left" vertical="top"/>
    </xf>
    <xf numFmtId="0" fontId="5" fillId="2" borderId="26" xfId="0" applyFont="1" applyFill="1" applyBorder="1"/>
    <xf numFmtId="1" fontId="0" fillId="0" borderId="0" xfId="0" applyNumberFormat="1"/>
    <xf numFmtId="0" fontId="22" fillId="0" borderId="0" xfId="0" applyFont="1"/>
    <xf numFmtId="0" fontId="0" fillId="0" borderId="0" xfId="0" applyAlignment="1">
      <alignment vertical="center"/>
    </xf>
    <xf numFmtId="0" fontId="24" fillId="0" borderId="14" xfId="0" applyFont="1" applyBorder="1"/>
    <xf numFmtId="0" fontId="0" fillId="0" borderId="15" xfId="0" applyBorder="1"/>
    <xf numFmtId="0" fontId="7" fillId="0" borderId="15" xfId="0" applyFont="1" applyBorder="1"/>
    <xf numFmtId="0" fontId="7" fillId="0" borderId="16" xfId="0" applyFont="1" applyBorder="1"/>
    <xf numFmtId="0" fontId="25" fillId="0" borderId="14" xfId="0" applyFont="1" applyBorder="1"/>
    <xf numFmtId="0" fontId="7" fillId="0" borderId="14" xfId="0" applyFont="1" applyBorder="1"/>
    <xf numFmtId="0" fontId="25" fillId="0" borderId="47" xfId="0" applyFont="1" applyBorder="1"/>
    <xf numFmtId="0" fontId="0" fillId="0" borderId="16" xfId="0" applyBorder="1"/>
    <xf numFmtId="0" fontId="3" fillId="0" borderId="36" xfId="0" applyFont="1" applyBorder="1" applyAlignment="1">
      <alignment horizontal="right"/>
    </xf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3" fillId="0" borderId="52" xfId="0" applyFont="1" applyBorder="1"/>
    <xf numFmtId="0" fontId="3" fillId="0" borderId="53" xfId="0" applyFont="1" applyBorder="1"/>
    <xf numFmtId="0" fontId="3" fillId="0" borderId="38" xfId="0" applyFont="1" applyBorder="1"/>
    <xf numFmtId="0" fontId="0" fillId="0" borderId="2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1" xfId="0" applyBorder="1" applyAlignment="1" applyProtection="1">
      <alignment vertical="center"/>
      <protection locked="0"/>
    </xf>
    <xf numFmtId="0" fontId="0" fillId="3" borderId="2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21" xfId="0" applyFill="1" applyBorder="1" applyAlignment="1" applyProtection="1">
      <alignment vertical="center"/>
      <protection locked="0"/>
    </xf>
    <xf numFmtId="0" fontId="0" fillId="3" borderId="22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24" xfId="0" applyFill="1" applyBorder="1" applyAlignment="1" applyProtection="1">
      <alignment vertical="center"/>
      <protection locked="0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 applyProtection="1">
      <alignment vertical="center"/>
      <protection locked="0"/>
    </xf>
    <xf numFmtId="0" fontId="23" fillId="0" borderId="0" xfId="0" applyFont="1" applyAlignment="1">
      <alignment horizontal="right"/>
    </xf>
    <xf numFmtId="0" fontId="28" fillId="0" borderId="0" xfId="0" applyFont="1" applyAlignment="1">
      <alignment textRotation="90"/>
    </xf>
    <xf numFmtId="0" fontId="34" fillId="0" borderId="1" xfId="0" applyFont="1" applyBorder="1" applyAlignment="1" applyProtection="1">
      <alignment vertical="center"/>
      <protection locked="0"/>
    </xf>
    <xf numFmtId="0" fontId="35" fillId="0" borderId="21" xfId="0" applyFont="1" applyBorder="1" applyAlignment="1" applyProtection="1">
      <alignment horizontal="center" vertical="center"/>
      <protection locked="0"/>
    </xf>
    <xf numFmtId="0" fontId="34" fillId="3" borderId="1" xfId="0" applyFont="1" applyFill="1" applyBorder="1" applyAlignment="1" applyProtection="1">
      <alignment vertical="center"/>
      <protection locked="0"/>
    </xf>
    <xf numFmtId="0" fontId="35" fillId="3" borderId="21" xfId="0" applyFont="1" applyFill="1" applyBorder="1" applyAlignment="1" applyProtection="1">
      <alignment horizontal="center" vertical="center"/>
      <protection locked="0"/>
    </xf>
    <xf numFmtId="0" fontId="34" fillId="3" borderId="21" xfId="0" applyFont="1" applyFill="1" applyBorder="1" applyAlignment="1" applyProtection="1">
      <alignment horizontal="center" vertical="center"/>
      <protection locked="0"/>
    </xf>
    <xf numFmtId="0" fontId="34" fillId="3" borderId="23" xfId="0" applyFont="1" applyFill="1" applyBorder="1" applyAlignment="1" applyProtection="1">
      <alignment vertical="center"/>
      <protection locked="0"/>
    </xf>
    <xf numFmtId="0" fontId="35" fillId="3" borderId="24" xfId="0" applyFont="1" applyFill="1" applyBorder="1" applyAlignment="1" applyProtection="1">
      <alignment horizontal="center" vertical="center"/>
      <protection locked="0"/>
    </xf>
    <xf numFmtId="0" fontId="34" fillId="0" borderId="23" xfId="0" applyFont="1" applyBorder="1" applyAlignment="1" applyProtection="1">
      <alignment vertical="center"/>
      <protection locked="0"/>
    </xf>
    <xf numFmtId="0" fontId="34" fillId="0" borderId="24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1" fillId="0" borderId="30" xfId="0" applyFont="1" applyBorder="1" applyAlignment="1">
      <alignment horizontal="center"/>
    </xf>
    <xf numFmtId="0" fontId="1" fillId="6" borderId="55" xfId="0" applyFont="1" applyFill="1" applyBorder="1" applyAlignment="1">
      <alignment horizontal="center"/>
    </xf>
    <xf numFmtId="0" fontId="1" fillId="7" borderId="56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9" fillId="0" borderId="2" xfId="0" applyFont="1" applyBorder="1" applyAlignment="1">
      <alignment horizontal="right" vertical="center"/>
    </xf>
    <xf numFmtId="0" fontId="0" fillId="5" borderId="1" xfId="0" applyFill="1" applyBorder="1" applyAlignment="1" applyProtection="1">
      <alignment vertical="center"/>
      <protection locked="0"/>
    </xf>
    <xf numFmtId="0" fontId="0" fillId="5" borderId="23" xfId="0" applyFill="1" applyBorder="1" applyAlignment="1" applyProtection="1">
      <alignment vertical="center"/>
      <protection locked="0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6" fillId="0" borderId="0" xfId="0" applyFont="1"/>
    <xf numFmtId="0" fontId="1" fillId="0" borderId="0" xfId="0" applyFont="1"/>
    <xf numFmtId="0" fontId="3" fillId="0" borderId="0" xfId="0" applyFont="1"/>
    <xf numFmtId="0" fontId="49" fillId="0" borderId="0" xfId="0" applyFont="1"/>
    <xf numFmtId="49" fontId="48" fillId="5" borderId="1" xfId="0" applyNumberFormat="1" applyFont="1" applyFill="1" applyBorder="1" applyAlignment="1" applyProtection="1">
      <alignment vertical="center"/>
      <protection locked="0"/>
    </xf>
    <xf numFmtId="0" fontId="48" fillId="5" borderId="1" xfId="0" applyFont="1" applyFill="1" applyBorder="1" applyAlignment="1" applyProtection="1">
      <alignment vertical="top" wrapText="1"/>
      <protection locked="0"/>
    </xf>
    <xf numFmtId="0" fontId="40" fillId="0" borderId="11" xfId="0" applyFont="1" applyBorder="1"/>
    <xf numFmtId="0" fontId="47" fillId="0" borderId="0" xfId="0" applyFont="1" applyAlignment="1">
      <alignment horizontal="right"/>
    </xf>
    <xf numFmtId="0" fontId="23" fillId="0" borderId="0" xfId="0" applyFont="1"/>
    <xf numFmtId="0" fontId="51" fillId="0" borderId="6" xfId="0" applyFont="1" applyBorder="1"/>
    <xf numFmtId="0" fontId="51" fillId="0" borderId="0" xfId="0" applyFont="1"/>
    <xf numFmtId="0" fontId="51" fillId="0" borderId="0" xfId="0" applyFont="1" applyAlignment="1">
      <alignment horizontal="right"/>
    </xf>
    <xf numFmtId="0" fontId="52" fillId="0" borderId="0" xfId="0" applyFont="1"/>
    <xf numFmtId="0" fontId="53" fillId="0" borderId="15" xfId="0" applyFont="1" applyBorder="1" applyAlignment="1">
      <alignment horizontal="right" textRotation="180"/>
    </xf>
    <xf numFmtId="0" fontId="39" fillId="5" borderId="4" xfId="0" applyFont="1" applyFill="1" applyBorder="1" applyAlignment="1" applyProtection="1">
      <alignment horizontal="center" vertical="center"/>
      <protection locked="0"/>
    </xf>
    <xf numFmtId="0" fontId="22" fillId="5" borderId="2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0" fontId="0" fillId="0" borderId="0" xfId="0" applyFont="1"/>
    <xf numFmtId="0" fontId="23" fillId="0" borderId="0" xfId="0" quotePrefix="1" applyFont="1"/>
    <xf numFmtId="0" fontId="0" fillId="0" borderId="0" xfId="0" quotePrefix="1" applyFont="1"/>
    <xf numFmtId="0" fontId="54" fillId="0" borderId="0" xfId="0" applyFont="1"/>
    <xf numFmtId="0" fontId="24" fillId="0" borderId="14" xfId="0" applyFont="1" applyBorder="1" applyProtection="1"/>
    <xf numFmtId="0" fontId="0" fillId="0" borderId="15" xfId="0" applyBorder="1" applyProtection="1"/>
    <xf numFmtId="0" fontId="7" fillId="0" borderId="15" xfId="0" applyFont="1" applyBorder="1" applyProtection="1"/>
    <xf numFmtId="0" fontId="7" fillId="0" borderId="16" xfId="0" applyFont="1" applyBorder="1" applyProtection="1"/>
    <xf numFmtId="0" fontId="0" fillId="0" borderId="16" xfId="0" applyBorder="1" applyProtection="1"/>
    <xf numFmtId="0" fontId="25" fillId="0" borderId="14" xfId="0" applyFont="1" applyBorder="1" applyProtection="1"/>
    <xf numFmtId="0" fontId="7" fillId="0" borderId="14" xfId="0" applyFont="1" applyBorder="1" applyProtection="1"/>
    <xf numFmtId="0" fontId="25" fillId="0" borderId="47" xfId="0" applyFont="1" applyBorder="1" applyProtection="1"/>
    <xf numFmtId="0" fontId="0" fillId="0" borderId="0" xfId="0" applyProtection="1"/>
    <xf numFmtId="0" fontId="36" fillId="0" borderId="36" xfId="0" applyFont="1" applyBorder="1" applyAlignment="1" applyProtection="1">
      <alignment horizontal="center" vertical="center"/>
    </xf>
    <xf numFmtId="0" fontId="36" fillId="6" borderId="37" xfId="0" applyFont="1" applyFill="1" applyBorder="1" applyAlignment="1" applyProtection="1">
      <alignment horizontal="center" vertical="center"/>
    </xf>
    <xf numFmtId="0" fontId="36" fillId="7" borderId="38" xfId="0" applyFont="1" applyFill="1" applyBorder="1" applyAlignment="1" applyProtection="1">
      <alignment horizontal="center" vertical="center"/>
    </xf>
    <xf numFmtId="0" fontId="15" fillId="4" borderId="36" xfId="0" applyFont="1" applyFill="1" applyBorder="1" applyProtection="1"/>
    <xf numFmtId="0" fontId="18" fillId="4" borderId="37" xfId="0" applyFont="1" applyFill="1" applyBorder="1" applyProtection="1"/>
    <xf numFmtId="0" fontId="15" fillId="4" borderId="38" xfId="0" applyFont="1" applyFill="1" applyBorder="1" applyProtection="1"/>
    <xf numFmtId="0" fontId="18" fillId="4" borderId="36" xfId="0" applyFont="1" applyFill="1" applyBorder="1" applyAlignment="1" applyProtection="1">
      <alignment horizontal="center" vertical="center"/>
    </xf>
    <xf numFmtId="0" fontId="18" fillId="4" borderId="37" xfId="0" applyFont="1" applyFill="1" applyBorder="1" applyAlignment="1" applyProtection="1">
      <alignment horizontal="center" vertical="center"/>
    </xf>
    <xf numFmtId="0" fontId="18" fillId="4" borderId="27" xfId="0" applyFont="1" applyFill="1" applyBorder="1" applyAlignment="1" applyProtection="1">
      <alignment horizontal="center" vertical="center"/>
    </xf>
    <xf numFmtId="0" fontId="0" fillId="0" borderId="47" xfId="0" applyBorder="1" applyProtection="1"/>
    <xf numFmtId="0" fontId="11" fillId="11" borderId="25" xfId="0" applyFont="1" applyFill="1" applyBorder="1" applyProtection="1"/>
    <xf numFmtId="0" fontId="16" fillId="11" borderId="23" xfId="0" applyFont="1" applyFill="1" applyBorder="1" applyProtection="1"/>
    <xf numFmtId="0" fontId="16" fillId="11" borderId="24" xfId="0" applyFont="1" applyFill="1" applyBorder="1" applyProtection="1"/>
    <xf numFmtId="0" fontId="17" fillId="11" borderId="31" xfId="0" applyFont="1" applyFill="1" applyBorder="1" applyAlignment="1" applyProtection="1">
      <alignment horizontal="center" vertical="center"/>
    </xf>
    <xf numFmtId="0" fontId="17" fillId="11" borderId="28" xfId="0" applyFont="1" applyFill="1" applyBorder="1" applyAlignment="1" applyProtection="1">
      <alignment horizontal="center" vertical="center"/>
    </xf>
    <xf numFmtId="0" fontId="17" fillId="11" borderId="17" xfId="0" applyFont="1" applyFill="1" applyBorder="1" applyAlignment="1" applyProtection="1">
      <alignment horizontal="center" vertical="center"/>
    </xf>
    <xf numFmtId="0" fontId="37" fillId="3" borderId="20" xfId="0" applyFont="1" applyFill="1" applyBorder="1" applyAlignment="1" applyProtection="1">
      <alignment vertical="center"/>
    </xf>
    <xf numFmtId="0" fontId="37" fillId="3" borderId="1" xfId="0" applyFont="1" applyFill="1" applyBorder="1" applyAlignment="1" applyProtection="1">
      <alignment vertical="center"/>
    </xf>
    <xf numFmtId="0" fontId="37" fillId="3" borderId="26" xfId="0" applyFont="1" applyFill="1" applyBorder="1" applyAlignment="1" applyProtection="1">
      <alignment horizontal="right" vertical="center"/>
    </xf>
    <xf numFmtId="0" fontId="0" fillId="10" borderId="36" xfId="0" applyFill="1" applyBorder="1" applyAlignment="1" applyProtection="1">
      <alignment horizontal="center" vertical="center"/>
    </xf>
    <xf numFmtId="0" fontId="0" fillId="10" borderId="37" xfId="0" applyFill="1" applyBorder="1" applyAlignment="1" applyProtection="1">
      <alignment horizontal="center" vertical="center"/>
    </xf>
    <xf numFmtId="0" fontId="0" fillId="10" borderId="52" xfId="0" applyFill="1" applyBorder="1" applyAlignment="1" applyProtection="1">
      <alignment horizontal="center" vertical="center"/>
    </xf>
    <xf numFmtId="0" fontId="0" fillId="10" borderId="20" xfId="0" applyFill="1" applyBorder="1" applyAlignment="1" applyProtection="1">
      <alignment horizontal="center" vertical="center"/>
    </xf>
    <xf numFmtId="0" fontId="0" fillId="10" borderId="1" xfId="0" applyFill="1" applyBorder="1" applyAlignment="1" applyProtection="1">
      <alignment horizontal="center" vertical="center"/>
    </xf>
    <xf numFmtId="0" fontId="0" fillId="10" borderId="26" xfId="0" applyFill="1" applyBorder="1" applyAlignment="1" applyProtection="1">
      <alignment horizontal="center" vertical="center"/>
    </xf>
    <xf numFmtId="0" fontId="37" fillId="3" borderId="22" xfId="0" applyFont="1" applyFill="1" applyBorder="1" applyAlignment="1" applyProtection="1">
      <alignment vertical="center"/>
    </xf>
    <xf numFmtId="0" fontId="37" fillId="3" borderId="23" xfId="0" applyFont="1" applyFill="1" applyBorder="1" applyAlignment="1" applyProtection="1">
      <alignment vertical="center"/>
    </xf>
    <xf numFmtId="0" fontId="37" fillId="3" borderId="54" xfId="0" applyFont="1" applyFill="1" applyBorder="1" applyAlignment="1" applyProtection="1">
      <alignment horizontal="right" vertical="center"/>
    </xf>
    <xf numFmtId="0" fontId="0" fillId="10" borderId="22" xfId="0" applyFill="1" applyBorder="1" applyAlignment="1" applyProtection="1">
      <alignment horizontal="center" vertical="center"/>
    </xf>
    <xf numFmtId="0" fontId="0" fillId="10" borderId="23" xfId="0" applyFill="1" applyBorder="1" applyAlignment="1" applyProtection="1">
      <alignment horizontal="center" vertical="center"/>
    </xf>
    <xf numFmtId="0" fontId="0" fillId="10" borderId="54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23" xfId="0" applyFill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59" fillId="0" borderId="0" xfId="0" applyFont="1"/>
    <xf numFmtId="0" fontId="7" fillId="0" borderId="1" xfId="0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23" xfId="0" applyFont="1" applyFill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60" fillId="0" borderId="0" xfId="0" applyFont="1" applyAlignment="1">
      <alignment horizontal="center" vertical="center"/>
    </xf>
    <xf numFmtId="0" fontId="61" fillId="0" borderId="0" xfId="0" applyFont="1"/>
    <xf numFmtId="0" fontId="58" fillId="5" borderId="60" xfId="0" applyFont="1" applyFill="1" applyBorder="1" applyAlignment="1" applyProtection="1">
      <alignment horizontal="center" vertical="center"/>
      <protection locked="0"/>
    </xf>
    <xf numFmtId="0" fontId="10" fillId="0" borderId="57" xfId="0" applyFont="1" applyBorder="1" applyAlignment="1" applyProtection="1">
      <alignment vertical="center"/>
      <protection locked="0"/>
    </xf>
    <xf numFmtId="0" fontId="10" fillId="0" borderId="58" xfId="0" applyFont="1" applyBorder="1" applyAlignment="1" applyProtection="1">
      <alignment vertical="center"/>
      <protection locked="0"/>
    </xf>
    <xf numFmtId="0" fontId="10" fillId="0" borderId="59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vertical="center"/>
    </xf>
    <xf numFmtId="0" fontId="11" fillId="12" borderId="22" xfId="0" applyFont="1" applyFill="1" applyBorder="1"/>
    <xf numFmtId="0" fontId="16" fillId="12" borderId="23" xfId="0" applyFont="1" applyFill="1" applyBorder="1"/>
    <xf numFmtId="0" fontId="16" fillId="12" borderId="24" xfId="0" applyFont="1" applyFill="1" applyBorder="1"/>
    <xf numFmtId="0" fontId="62" fillId="0" borderId="0" xfId="0" applyFont="1"/>
    <xf numFmtId="0" fontId="62" fillId="0" borderId="0" xfId="0" applyFont="1" applyAlignment="1">
      <alignment horizontal="center"/>
    </xf>
    <xf numFmtId="0" fontId="63" fillId="0" borderId="0" xfId="0" applyFont="1"/>
    <xf numFmtId="0" fontId="63" fillId="0" borderId="0" xfId="0" applyFont="1" applyAlignment="1">
      <alignment horizontal="center"/>
    </xf>
    <xf numFmtId="20" fontId="62" fillId="0" borderId="0" xfId="0" applyNumberFormat="1" applyFont="1"/>
    <xf numFmtId="0" fontId="64" fillId="0" borderId="0" xfId="0" applyFont="1" applyAlignment="1">
      <alignment horizontal="left"/>
    </xf>
    <xf numFmtId="0" fontId="63" fillId="0" borderId="0" xfId="0" applyFont="1" applyAlignment="1">
      <alignment horizontal="left"/>
    </xf>
    <xf numFmtId="0" fontId="63" fillId="0" borderId="0" xfId="0" applyFont="1" applyAlignment="1">
      <alignment horizontal="center" vertical="center"/>
    </xf>
    <xf numFmtId="20" fontId="62" fillId="0" borderId="0" xfId="0" applyNumberFormat="1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5" borderId="0" xfId="0" applyFont="1" applyFill="1" applyProtection="1">
      <protection locked="0"/>
    </xf>
    <xf numFmtId="49" fontId="62" fillId="5" borderId="0" xfId="0" applyNumberFormat="1" applyFont="1" applyFill="1" applyAlignment="1" applyProtection="1">
      <alignment horizontal="center" vertical="center"/>
      <protection locked="0"/>
    </xf>
    <xf numFmtId="49" fontId="63" fillId="5" borderId="0" xfId="0" applyNumberFormat="1" applyFont="1" applyFill="1" applyAlignment="1" applyProtection="1">
      <alignment horizontal="center" vertical="center"/>
      <protection locked="0"/>
    </xf>
    <xf numFmtId="0" fontId="62" fillId="5" borderId="0" xfId="0" applyFont="1" applyFill="1" applyAlignment="1" applyProtection="1">
      <alignment horizontal="center"/>
      <protection locked="0"/>
    </xf>
    <xf numFmtId="0" fontId="4" fillId="2" borderId="36" xfId="0" applyFont="1" applyFill="1" applyBorder="1"/>
    <xf numFmtId="0" fontId="4" fillId="2" borderId="38" xfId="0" applyFont="1" applyFill="1" applyBorder="1"/>
    <xf numFmtId="0" fontId="4" fillId="13" borderId="36" xfId="0" applyFont="1" applyFill="1" applyBorder="1"/>
    <xf numFmtId="0" fontId="4" fillId="13" borderId="38" xfId="0" applyFont="1" applyFill="1" applyBorder="1"/>
    <xf numFmtId="0" fontId="4" fillId="15" borderId="57" xfId="0" applyFont="1" applyFill="1" applyBorder="1"/>
    <xf numFmtId="0" fontId="26" fillId="3" borderId="58" xfId="0" applyFont="1" applyFill="1" applyBorder="1" applyAlignment="1">
      <alignment horizontal="right"/>
    </xf>
    <xf numFmtId="0" fontId="26" fillId="15" borderId="58" xfId="0" applyFont="1" applyFill="1" applyBorder="1" applyAlignment="1">
      <alignment horizontal="right"/>
    </xf>
    <xf numFmtId="0" fontId="26" fillId="15" borderId="59" xfId="0" applyFont="1" applyFill="1" applyBorder="1" applyAlignment="1">
      <alignment horizontal="right"/>
    </xf>
    <xf numFmtId="0" fontId="67" fillId="16" borderId="0" xfId="0" applyFont="1" applyFill="1" applyAlignment="1" applyProtection="1">
      <alignment horizontal="center" vertical="center"/>
    </xf>
    <xf numFmtId="0" fontId="69" fillId="0" borderId="0" xfId="0" applyFont="1" applyAlignment="1" applyProtection="1">
      <alignment horizontal="center" vertical="center"/>
    </xf>
    <xf numFmtId="0" fontId="17" fillId="12" borderId="22" xfId="0" applyFont="1" applyFill="1" applyBorder="1" applyAlignment="1" applyProtection="1">
      <alignment horizontal="center" vertical="center"/>
    </xf>
    <xf numFmtId="0" fontId="17" fillId="12" borderId="23" xfId="0" applyFont="1" applyFill="1" applyBorder="1" applyAlignment="1" applyProtection="1">
      <alignment horizontal="center" vertical="center"/>
    </xf>
    <xf numFmtId="0" fontId="17" fillId="12" borderId="34" xfId="0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 applyProtection="1">
      <alignment vertical="center"/>
    </xf>
    <xf numFmtId="0" fontId="2" fillId="6" borderId="12" xfId="0" applyFont="1" applyFill="1" applyBorder="1" applyAlignment="1" applyProtection="1">
      <alignment vertical="center"/>
    </xf>
    <xf numFmtId="0" fontId="2" fillId="7" borderId="42" xfId="0" applyFont="1" applyFill="1" applyBorder="1" applyAlignment="1" applyProtection="1">
      <alignment vertical="center"/>
    </xf>
    <xf numFmtId="0" fontId="70" fillId="0" borderId="20" xfId="0" applyFont="1" applyBorder="1" applyProtection="1">
      <protection locked="0"/>
    </xf>
    <xf numFmtId="0" fontId="70" fillId="0" borderId="22" xfId="0" applyFont="1" applyBorder="1" applyProtection="1">
      <protection locked="0"/>
    </xf>
    <xf numFmtId="0" fontId="68" fillId="0" borderId="1" xfId="0" applyFont="1" applyBorder="1" applyProtection="1">
      <protection locked="0"/>
    </xf>
    <xf numFmtId="0" fontId="68" fillId="0" borderId="23" xfId="0" applyFont="1" applyBorder="1" applyProtection="1">
      <protection locked="0"/>
    </xf>
    <xf numFmtId="0" fontId="37" fillId="0" borderId="21" xfId="0" applyFont="1" applyBorder="1" applyAlignment="1" applyProtection="1">
      <alignment horizontal="right"/>
      <protection locked="0"/>
    </xf>
    <xf numFmtId="0" fontId="37" fillId="0" borderId="24" xfId="0" applyFont="1" applyBorder="1" applyAlignment="1" applyProtection="1">
      <alignment horizontal="right"/>
      <protection locked="0"/>
    </xf>
    <xf numFmtId="0" fontId="71" fillId="0" borderId="0" xfId="0" applyFont="1"/>
    <xf numFmtId="165" fontId="0" fillId="0" borderId="0" xfId="0" applyNumberFormat="1" applyAlignment="1">
      <alignment horizontal="left" vertical="top" wrapText="1"/>
    </xf>
    <xf numFmtId="0" fontId="14" fillId="0" borderId="0" xfId="0" quotePrefix="1" applyFont="1" applyAlignment="1">
      <alignment horizontal="center" textRotation="90"/>
    </xf>
    <xf numFmtId="0" fontId="14" fillId="0" borderId="0" xfId="0" applyFont="1" applyAlignment="1">
      <alignment horizontal="center" textRotation="90"/>
    </xf>
    <xf numFmtId="0" fontId="10" fillId="0" borderId="0" xfId="0" applyFont="1" applyAlignment="1">
      <alignment horizontal="center" textRotation="90"/>
    </xf>
    <xf numFmtId="0" fontId="0" fillId="0" borderId="8" xfId="0" applyFont="1" applyBorder="1"/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0" borderId="9" xfId="0" applyFont="1" applyBorder="1"/>
    <xf numFmtId="0" fontId="12" fillId="0" borderId="0" xfId="0" applyFont="1"/>
    <xf numFmtId="0" fontId="73" fillId="0" borderId="0" xfId="0" applyFont="1" applyAlignment="1">
      <alignment horizontal="center"/>
    </xf>
    <xf numFmtId="0" fontId="73" fillId="0" borderId="0" xfId="0" applyFont="1" applyAlignment="1">
      <alignment horizontal="center" vertical="center"/>
    </xf>
    <xf numFmtId="0" fontId="74" fillId="5" borderId="0" xfId="0" applyFont="1" applyFill="1" applyAlignment="1" applyProtection="1">
      <alignment horizontal="center" vertical="center"/>
      <protection locked="0"/>
    </xf>
    <xf numFmtId="0" fontId="75" fillId="0" borderId="0" xfId="0" applyFont="1"/>
    <xf numFmtId="0" fontId="77" fillId="0" borderId="0" xfId="0" applyFont="1"/>
    <xf numFmtId="0" fontId="75" fillId="0" borderId="0" xfId="0" quotePrefix="1" applyFont="1"/>
    <xf numFmtId="0" fontId="80" fillId="0" borderId="0" xfId="0" applyFont="1"/>
    <xf numFmtId="0" fontId="75" fillId="0" borderId="0" xfId="0" applyFont="1" applyAlignment="1">
      <alignment horizontal="right"/>
    </xf>
    <xf numFmtId="0" fontId="75" fillId="0" borderId="0" xfId="0" applyFont="1" applyAlignment="1"/>
    <xf numFmtId="0" fontId="75" fillId="0" borderId="0" xfId="0" applyFont="1" applyFill="1" applyBorder="1" applyAlignment="1"/>
    <xf numFmtId="0" fontId="77" fillId="0" borderId="0" xfId="0" applyFont="1" applyAlignment="1"/>
    <xf numFmtId="0" fontId="42" fillId="0" borderId="0" xfId="0" applyFont="1" applyAlignment="1"/>
    <xf numFmtId="0" fontId="63" fillId="17" borderId="0" xfId="0" applyFont="1" applyFill="1"/>
    <xf numFmtId="0" fontId="85" fillId="17" borderId="0" xfId="0" applyFont="1" applyFill="1"/>
    <xf numFmtId="0" fontId="34" fillId="2" borderId="62" xfId="0" applyFont="1" applyFill="1" applyBorder="1" applyProtection="1"/>
    <xf numFmtId="0" fontId="21" fillId="0" borderId="0" xfId="1" applyAlignment="1"/>
    <xf numFmtId="0" fontId="21" fillId="2" borderId="63" xfId="1" applyFill="1" applyBorder="1" applyAlignment="1"/>
    <xf numFmtId="0" fontId="29" fillId="0" borderId="0" xfId="0" applyFont="1" applyAlignment="1">
      <alignment horizontal="right"/>
    </xf>
    <xf numFmtId="0" fontId="86" fillId="0" borderId="0" xfId="0" applyFont="1" applyAlignment="1">
      <alignment horizontal="right" vertical="center"/>
    </xf>
    <xf numFmtId="165" fontId="0" fillId="0" borderId="0" xfId="0" applyNumberFormat="1" applyBorder="1" applyAlignment="1">
      <alignment horizontal="right" vertical="center" indent="1"/>
    </xf>
    <xf numFmtId="167" fontId="34" fillId="5" borderId="20" xfId="0" applyNumberFormat="1" applyFont="1" applyFill="1" applyBorder="1" applyAlignment="1" applyProtection="1">
      <alignment vertical="center"/>
      <protection locked="0"/>
    </xf>
    <xf numFmtId="167" fontId="34" fillId="5" borderId="22" xfId="0" applyNumberFormat="1" applyFont="1" applyFill="1" applyBorder="1" applyAlignment="1" applyProtection="1">
      <alignment vertical="center"/>
      <protection locked="0"/>
    </xf>
    <xf numFmtId="167" fontId="34" fillId="14" borderId="20" xfId="0" applyNumberFormat="1" applyFont="1" applyFill="1" applyBorder="1" applyAlignment="1" applyProtection="1">
      <alignment vertical="center"/>
      <protection locked="0"/>
    </xf>
    <xf numFmtId="167" fontId="34" fillId="14" borderId="22" xfId="0" applyNumberFormat="1" applyFont="1" applyFill="1" applyBorder="1" applyAlignment="1" applyProtection="1">
      <alignment vertical="center"/>
      <protection locked="0"/>
    </xf>
    <xf numFmtId="0" fontId="34" fillId="5" borderId="21" xfId="0" applyFont="1" applyFill="1" applyBorder="1" applyAlignment="1" applyProtection="1">
      <alignment horizontal="left" vertical="center" indent="1"/>
      <protection locked="0"/>
    </xf>
    <xf numFmtId="0" fontId="34" fillId="5" borderId="24" xfId="0" applyFont="1" applyFill="1" applyBorder="1" applyAlignment="1" applyProtection="1">
      <alignment horizontal="left" vertical="center" indent="1"/>
      <protection locked="0"/>
    </xf>
    <xf numFmtId="0" fontId="34" fillId="14" borderId="21" xfId="0" applyFont="1" applyFill="1" applyBorder="1" applyAlignment="1" applyProtection="1">
      <alignment horizontal="left" vertical="center" indent="1"/>
      <protection locked="0"/>
    </xf>
    <xf numFmtId="0" fontId="34" fillId="14" borderId="24" xfId="0" applyFont="1" applyFill="1" applyBorder="1" applyAlignment="1" applyProtection="1">
      <alignment horizontal="left" vertical="center" indent="1"/>
      <protection locked="0"/>
    </xf>
    <xf numFmtId="168" fontId="38" fillId="0" borderId="22" xfId="0" applyNumberFormat="1" applyFont="1" applyFill="1" applyBorder="1" applyAlignment="1" applyProtection="1">
      <alignment horizontal="center" vertical="center"/>
    </xf>
    <xf numFmtId="168" fontId="38" fillId="6" borderId="23" xfId="0" applyNumberFormat="1" applyFont="1" applyFill="1" applyBorder="1" applyAlignment="1" applyProtection="1">
      <alignment horizontal="center" vertical="center"/>
    </xf>
    <xf numFmtId="168" fontId="38" fillId="7" borderId="24" xfId="0" applyNumberFormat="1" applyFont="1" applyFill="1" applyBorder="1" applyAlignment="1" applyProtection="1">
      <alignment horizontal="center" vertical="center"/>
    </xf>
    <xf numFmtId="0" fontId="87" fillId="0" borderId="0" xfId="0" applyFont="1"/>
    <xf numFmtId="0" fontId="88" fillId="0" borderId="0" xfId="0" applyFont="1"/>
    <xf numFmtId="0" fontId="90" fillId="11" borderId="40" xfId="0" applyFont="1" applyFill="1" applyBorder="1" applyAlignment="1">
      <alignment horizontal="center" vertical="center"/>
    </xf>
    <xf numFmtId="0" fontId="91" fillId="0" borderId="51" xfId="0" applyFont="1" applyBorder="1" applyAlignment="1" applyProtection="1">
      <alignment horizontal="left" indent="1"/>
    </xf>
    <xf numFmtId="49" fontId="0" fillId="0" borderId="0" xfId="0" applyNumberFormat="1"/>
    <xf numFmtId="0" fontId="0" fillId="0" borderId="0" xfId="0" applyNumberFormat="1"/>
    <xf numFmtId="0" fontId="23" fillId="0" borderId="0" xfId="0" applyNumberFormat="1" applyFont="1"/>
    <xf numFmtId="168" fontId="92" fillId="13" borderId="19" xfId="0" applyNumberFormat="1" applyFont="1" applyFill="1" applyBorder="1" applyAlignment="1">
      <alignment horizontal="center"/>
    </xf>
    <xf numFmtId="168" fontId="92" fillId="2" borderId="32" xfId="0" applyNumberFormat="1" applyFont="1" applyFill="1" applyBorder="1" applyAlignment="1">
      <alignment horizontal="center"/>
    </xf>
    <xf numFmtId="168" fontId="92" fillId="2" borderId="29" xfId="0" applyNumberFormat="1" applyFont="1" applyFill="1" applyBorder="1" applyAlignment="1">
      <alignment horizontal="center"/>
    </xf>
    <xf numFmtId="168" fontId="92" fillId="2" borderId="19" xfId="0" applyNumberFormat="1" applyFont="1" applyFill="1" applyBorder="1" applyAlignment="1">
      <alignment horizontal="center"/>
    </xf>
    <xf numFmtId="168" fontId="92" fillId="13" borderId="32" xfId="0" applyNumberFormat="1" applyFont="1" applyFill="1" applyBorder="1" applyAlignment="1">
      <alignment horizontal="center"/>
    </xf>
    <xf numFmtId="168" fontId="92" fillId="13" borderId="29" xfId="0" applyNumberFormat="1" applyFont="1" applyFill="1" applyBorder="1" applyAlignment="1">
      <alignment horizontal="center"/>
    </xf>
    <xf numFmtId="0" fontId="34" fillId="0" borderId="0" xfId="0" applyFont="1"/>
    <xf numFmtId="0" fontId="93" fillId="0" borderId="0" xfId="0" applyFont="1"/>
    <xf numFmtId="49" fontId="34" fillId="5" borderId="1" xfId="0" applyNumberFormat="1" applyFont="1" applyFill="1" applyBorder="1" applyProtection="1">
      <protection locked="0"/>
    </xf>
    <xf numFmtId="0" fontId="34" fillId="0" borderId="0" xfId="0" applyFont="1" applyFill="1" applyBorder="1" applyProtection="1"/>
    <xf numFmtId="0" fontId="94" fillId="0" borderId="0" xfId="0" applyFont="1"/>
    <xf numFmtId="0" fontId="21" fillId="0" borderId="0" xfId="1"/>
    <xf numFmtId="0" fontId="95" fillId="0" borderId="0" xfId="1" applyFont="1"/>
    <xf numFmtId="0" fontId="21" fillId="0" borderId="0" xfId="1" applyAlignment="1">
      <alignment horizontal="left"/>
    </xf>
    <xf numFmtId="0" fontId="65" fillId="5" borderId="0" xfId="0" applyFont="1" applyFill="1" applyAlignment="1" applyProtection="1">
      <alignment horizontal="left"/>
      <protection locked="0"/>
    </xf>
    <xf numFmtId="0" fontId="66" fillId="5" borderId="0" xfId="0" applyFont="1" applyFill="1" applyAlignment="1" applyProtection="1">
      <alignment horizontal="left"/>
      <protection locked="0"/>
    </xf>
    <xf numFmtId="0" fontId="62" fillId="5" borderId="0" xfId="0" applyFont="1" applyFill="1" applyAlignment="1" applyProtection="1">
      <alignment horizontal="left"/>
      <protection locked="0"/>
    </xf>
    <xf numFmtId="166" fontId="4" fillId="2" borderId="35" xfId="0" applyNumberFormat="1" applyFont="1" applyFill="1" applyBorder="1" applyAlignment="1">
      <alignment horizontal="center" vertical="center"/>
    </xf>
    <xf numFmtId="166" fontId="4" fillId="2" borderId="61" xfId="0" applyNumberFormat="1" applyFont="1" applyFill="1" applyBorder="1" applyAlignment="1">
      <alignment horizontal="center" vertical="center"/>
    </xf>
    <xf numFmtId="166" fontId="4" fillId="2" borderId="27" xfId="0" applyNumberFormat="1" applyFont="1" applyFill="1" applyBorder="1" applyAlignment="1">
      <alignment horizontal="center" vertical="center"/>
    </xf>
    <xf numFmtId="166" fontId="4" fillId="13" borderId="35" xfId="0" applyNumberFormat="1" applyFont="1" applyFill="1" applyBorder="1" applyAlignment="1">
      <alignment horizontal="center" vertical="center"/>
    </xf>
    <xf numFmtId="166" fontId="4" fillId="13" borderId="61" xfId="0" applyNumberFormat="1" applyFont="1" applyFill="1" applyBorder="1" applyAlignment="1">
      <alignment horizontal="center" vertical="center"/>
    </xf>
    <xf numFmtId="166" fontId="4" fillId="13" borderId="27" xfId="0" applyNumberFormat="1" applyFont="1" applyFill="1" applyBorder="1" applyAlignment="1">
      <alignment horizontal="center" vertical="center"/>
    </xf>
    <xf numFmtId="0" fontId="56" fillId="0" borderId="5" xfId="0" applyFont="1" applyBorder="1" applyAlignment="1" applyProtection="1">
      <alignment horizontal="left" textRotation="90"/>
    </xf>
    <xf numFmtId="0" fontId="56" fillId="0" borderId="6" xfId="0" applyFont="1" applyBorder="1" applyAlignment="1" applyProtection="1">
      <alignment horizontal="left" textRotation="90"/>
    </xf>
    <xf numFmtId="0" fontId="56" fillId="0" borderId="7" xfId="0" applyFont="1" applyBorder="1" applyAlignment="1" applyProtection="1">
      <alignment horizontal="left" textRotation="90"/>
    </xf>
    <xf numFmtId="0" fontId="56" fillId="0" borderId="10" xfId="0" applyFont="1" applyBorder="1" applyAlignment="1" applyProtection="1">
      <alignment horizontal="left" textRotation="90"/>
    </xf>
    <xf numFmtId="0" fontId="56" fillId="0" borderId="11" xfId="0" applyFont="1" applyBorder="1" applyAlignment="1" applyProtection="1">
      <alignment horizontal="left" textRotation="90"/>
    </xf>
    <xf numFmtId="0" fontId="56" fillId="0" borderId="12" xfId="0" applyFont="1" applyBorder="1" applyAlignment="1" applyProtection="1">
      <alignment horizontal="left" textRotation="90"/>
    </xf>
    <xf numFmtId="0" fontId="34" fillId="0" borderId="26" xfId="0" applyFont="1" applyBorder="1" applyAlignment="1" applyProtection="1">
      <alignment horizontal="left" vertical="center"/>
      <protection locked="0"/>
    </xf>
    <xf numFmtId="0" fontId="34" fillId="0" borderId="13" xfId="0" applyFont="1" applyBorder="1" applyAlignment="1" applyProtection="1">
      <alignment horizontal="left" vertical="center"/>
      <protection locked="0"/>
    </xf>
    <xf numFmtId="0" fontId="34" fillId="3" borderId="26" xfId="0" applyFont="1" applyFill="1" applyBorder="1" applyAlignment="1" applyProtection="1">
      <alignment horizontal="left" vertical="center"/>
      <protection locked="0"/>
    </xf>
    <xf numFmtId="0" fontId="34" fillId="3" borderId="13" xfId="0" applyFont="1" applyFill="1" applyBorder="1" applyAlignment="1" applyProtection="1">
      <alignment horizontal="left" vertical="center"/>
      <protection locked="0"/>
    </xf>
    <xf numFmtId="0" fontId="34" fillId="3" borderId="54" xfId="0" applyFont="1" applyFill="1" applyBorder="1" applyAlignment="1" applyProtection="1">
      <alignment horizontal="left" vertical="center"/>
      <protection locked="0"/>
    </xf>
    <xf numFmtId="0" fontId="34" fillId="3" borderId="25" xfId="0" applyFont="1" applyFill="1" applyBorder="1" applyAlignment="1" applyProtection="1">
      <alignment horizontal="left" vertical="center"/>
      <protection locked="0"/>
    </xf>
    <xf numFmtId="0" fontId="34" fillId="0" borderId="54" xfId="0" applyFont="1" applyBorder="1" applyAlignment="1" applyProtection="1">
      <alignment horizontal="left" vertical="center"/>
      <protection locked="0"/>
    </xf>
    <xf numFmtId="0" fontId="34" fillId="0" borderId="25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textRotation="90"/>
    </xf>
    <xf numFmtId="0" fontId="29" fillId="0" borderId="2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/>
    </xf>
    <xf numFmtId="164" fontId="29" fillId="0" borderId="2" xfId="0" applyNumberFormat="1" applyFont="1" applyBorder="1" applyAlignment="1">
      <alignment horizontal="left" vertical="center" indent="1"/>
    </xf>
    <xf numFmtId="164" fontId="29" fillId="0" borderId="3" xfId="0" applyNumberFormat="1" applyFont="1" applyBorder="1" applyAlignment="1">
      <alignment horizontal="left" vertical="center" indent="1"/>
    </xf>
    <xf numFmtId="164" fontId="29" fillId="0" borderId="4" xfId="0" applyNumberFormat="1" applyFont="1" applyBorder="1" applyAlignment="1">
      <alignment horizontal="left" vertical="center" indent="1"/>
    </xf>
    <xf numFmtId="0" fontId="31" fillId="0" borderId="18" xfId="0" applyFont="1" applyBorder="1" applyAlignment="1" applyProtection="1">
      <alignment horizontal="center" vertical="center"/>
      <protection locked="0"/>
    </xf>
    <xf numFmtId="0" fontId="31" fillId="0" borderId="19" xfId="0" applyFont="1" applyBorder="1" applyAlignment="1" applyProtection="1">
      <alignment horizontal="center" vertical="center"/>
      <protection locked="0"/>
    </xf>
    <xf numFmtId="0" fontId="32" fillId="0" borderId="48" xfId="0" applyFont="1" applyBorder="1" applyAlignment="1">
      <alignment horizontal="left" vertical="center"/>
    </xf>
    <xf numFmtId="0" fontId="32" fillId="0" borderId="49" xfId="0" applyFont="1" applyBorder="1" applyAlignment="1">
      <alignment horizontal="left" vertical="center"/>
    </xf>
    <xf numFmtId="0" fontId="32" fillId="0" borderId="50" xfId="0" applyFont="1" applyBorder="1" applyAlignment="1">
      <alignment horizontal="left" vertical="center"/>
    </xf>
    <xf numFmtId="0" fontId="33" fillId="0" borderId="51" xfId="0" applyFont="1" applyBorder="1" applyAlignment="1" applyProtection="1">
      <alignment horizontal="center" vertical="center"/>
      <protection locked="0"/>
    </xf>
    <xf numFmtId="0" fontId="29" fillId="0" borderId="48" xfId="0" applyFont="1" applyBorder="1" applyAlignment="1">
      <alignment horizontal="left" vertical="center"/>
    </xf>
    <xf numFmtId="0" fontId="29" fillId="0" borderId="49" xfId="0" applyFont="1" applyBorder="1" applyAlignment="1">
      <alignment horizontal="left" vertical="center"/>
    </xf>
    <xf numFmtId="0" fontId="29" fillId="0" borderId="50" xfId="0" applyFont="1" applyBorder="1" applyAlignment="1">
      <alignment horizontal="left" vertical="center"/>
    </xf>
    <xf numFmtId="0" fontId="0" fillId="3" borderId="54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0" borderId="54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center" vertical="top"/>
      <protection locked="0"/>
    </xf>
    <xf numFmtId="0" fontId="6" fillId="0" borderId="6" xfId="0" applyFont="1" applyBorder="1" applyAlignment="1" applyProtection="1">
      <alignment horizontal="center" vertical="top"/>
      <protection locked="0"/>
    </xf>
    <xf numFmtId="0" fontId="6" fillId="0" borderId="7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29" fillId="0" borderId="2" xfId="0" applyFont="1" applyBorder="1" applyAlignment="1">
      <alignment horizontal="left" vertical="center" indent="1"/>
    </xf>
    <xf numFmtId="0" fontId="29" fillId="0" borderId="3" xfId="0" applyFont="1" applyBorder="1" applyAlignment="1">
      <alignment horizontal="left" vertical="center" indent="1"/>
    </xf>
    <xf numFmtId="0" fontId="29" fillId="0" borderId="4" xfId="0" applyFont="1" applyBorder="1" applyAlignment="1">
      <alignment horizontal="left" vertical="center" indent="1"/>
    </xf>
    <xf numFmtId="0" fontId="55" fillId="0" borderId="18" xfId="0" applyFont="1" applyBorder="1" applyAlignment="1">
      <alignment horizontal="center" vertical="center" textRotation="180"/>
    </xf>
    <xf numFmtId="0" fontId="0" fillId="0" borderId="2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3" borderId="26" xfId="0" applyFill="1" applyBorder="1" applyAlignment="1" applyProtection="1">
      <alignment horizontal="left" vertical="center"/>
    </xf>
    <xf numFmtId="0" fontId="0" fillId="3" borderId="13" xfId="0" applyFill="1" applyBorder="1" applyAlignment="1" applyProtection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0" borderId="26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26" fillId="0" borderId="18" xfId="0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left" vertical="center"/>
    </xf>
    <xf numFmtId="0" fontId="4" fillId="0" borderId="49" xfId="0" applyFont="1" applyBorder="1" applyAlignment="1" applyProtection="1">
      <alignment horizontal="left" vertical="center"/>
    </xf>
    <xf numFmtId="0" fontId="4" fillId="0" borderId="50" xfId="0" applyFont="1" applyBorder="1" applyAlignment="1" applyProtection="1">
      <alignment horizontal="left" vertical="center"/>
    </xf>
    <xf numFmtId="0" fontId="12" fillId="0" borderId="51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indent="1"/>
    </xf>
    <xf numFmtId="0" fontId="3" fillId="0" borderId="3" xfId="0" applyFont="1" applyFill="1" applyBorder="1" applyAlignment="1" applyProtection="1">
      <alignment horizontal="left" vertical="center" indent="1"/>
    </xf>
    <xf numFmtId="0" fontId="3" fillId="0" borderId="4" xfId="0" applyFont="1" applyFill="1" applyBorder="1" applyAlignment="1" applyProtection="1">
      <alignment horizontal="left" vertical="center" indent="1"/>
    </xf>
    <xf numFmtId="0" fontId="14" fillId="0" borderId="0" xfId="0" quotePrefix="1" applyFont="1" applyAlignment="1">
      <alignment horizontal="center" textRotation="90"/>
    </xf>
    <xf numFmtId="0" fontId="14" fillId="0" borderId="0" xfId="0" applyFont="1" applyAlignment="1">
      <alignment horizontal="center" textRotation="90"/>
    </xf>
    <xf numFmtId="0" fontId="3" fillId="5" borderId="48" xfId="0" applyFont="1" applyFill="1" applyBorder="1" applyAlignment="1" applyProtection="1">
      <alignment horizontal="left" vertical="center"/>
      <protection locked="0"/>
    </xf>
    <xf numFmtId="0" fontId="3" fillId="5" borderId="49" xfId="0" applyFont="1" applyFill="1" applyBorder="1" applyAlignment="1" applyProtection="1">
      <alignment horizontal="left" vertical="center"/>
      <protection locked="0"/>
    </xf>
    <xf numFmtId="0" fontId="3" fillId="5" borderId="50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horizontal="left" vertical="center" indent="1"/>
    </xf>
    <xf numFmtId="164" fontId="3" fillId="0" borderId="3" xfId="0" applyNumberFormat="1" applyFont="1" applyBorder="1" applyAlignment="1" applyProtection="1">
      <alignment horizontal="left" vertical="center" indent="1"/>
    </xf>
    <xf numFmtId="164" fontId="3" fillId="0" borderId="4" xfId="0" applyNumberFormat="1" applyFont="1" applyBorder="1" applyAlignment="1" applyProtection="1">
      <alignment horizontal="left" vertical="center" indent="1"/>
    </xf>
    <xf numFmtId="165" fontId="72" fillId="0" borderId="0" xfId="0" applyNumberFormat="1" applyFont="1" applyAlignment="1">
      <alignment horizontal="left" vertical="top" wrapText="1"/>
    </xf>
    <xf numFmtId="0" fontId="79" fillId="0" borderId="0" xfId="0" quotePrefix="1" applyFont="1" applyAlignment="1">
      <alignment horizontal="right" wrapText="1" indent="1"/>
    </xf>
    <xf numFmtId="0" fontId="45" fillId="0" borderId="0" xfId="0" applyFont="1" applyAlignment="1">
      <alignment horizontal="left" vertical="center" wrapText="1"/>
    </xf>
    <xf numFmtId="165" fontId="0" fillId="0" borderId="0" xfId="0" applyNumberFormat="1" applyAlignment="1">
      <alignment horizontal="left" vertical="top" wrapText="1"/>
    </xf>
    <xf numFmtId="49" fontId="34" fillId="5" borderId="28" xfId="0" applyNumberFormat="1" applyFont="1" applyFill="1" applyBorder="1" applyAlignment="1" applyProtection="1">
      <alignment horizontal="left" wrapText="1"/>
      <protection locked="0"/>
    </xf>
    <xf numFmtId="49" fontId="34" fillId="5" borderId="40" xfId="0" applyNumberFormat="1" applyFont="1" applyFill="1" applyBorder="1" applyAlignment="1" applyProtection="1">
      <alignment horizontal="left" wrapText="1"/>
      <protection locked="0"/>
    </xf>
    <xf numFmtId="0" fontId="54" fillId="0" borderId="0" xfId="0" applyFont="1" applyAlignment="1">
      <alignment horizontal="left" wrapText="1"/>
    </xf>
    <xf numFmtId="0" fontId="50" fillId="0" borderId="0" xfId="0" applyFont="1" applyAlignment="1">
      <alignment horizontal="left" wrapText="1"/>
    </xf>
    <xf numFmtId="0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45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4" fillId="0" borderId="0" xfId="0" applyNumberFormat="1" applyFont="1" applyAlignment="1">
      <alignment horizontal="left" wrapText="1"/>
    </xf>
    <xf numFmtId="49" fontId="34" fillId="5" borderId="28" xfId="0" applyNumberFormat="1" applyFont="1" applyFill="1" applyBorder="1" applyAlignment="1" applyProtection="1">
      <alignment horizontal="center" wrapText="1"/>
      <protection locked="0"/>
    </xf>
    <xf numFmtId="49" fontId="34" fillId="5" borderId="40" xfId="0" applyNumberFormat="1" applyFont="1" applyFill="1" applyBorder="1" applyAlignment="1" applyProtection="1">
      <alignment horizontal="center" wrapText="1"/>
      <protection locked="0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167" fontId="3" fillId="2" borderId="8" xfId="0" applyNumberFormat="1" applyFont="1" applyFill="1" applyBorder="1" applyAlignment="1">
      <alignment horizontal="center"/>
    </xf>
    <xf numFmtId="167" fontId="3" fillId="2" borderId="0" xfId="0" applyNumberFormat="1" applyFont="1" applyFill="1" applyBorder="1" applyAlignment="1">
      <alignment horizontal="center"/>
    </xf>
    <xf numFmtId="167" fontId="3" fillId="2" borderId="9" xfId="0" applyNumberFormat="1" applyFont="1" applyFill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</cellXfs>
  <cellStyles count="3">
    <cellStyle name="Link" xfId="1" builtinId="8"/>
    <cellStyle name="Standard" xfId="0" builtinId="0"/>
    <cellStyle name="Standard 2" xfId="2" xr:uid="{56093426-766E-44C3-870B-96BADE10946D}"/>
  </cellStyles>
  <dxfs count="118"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theme="5" tint="0.79998168889431442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0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2060"/>
      </font>
      <fill>
        <gradientFill degree="90">
          <stop position="0">
            <color theme="8" tint="0.80001220740379042"/>
          </stop>
          <stop position="0.5">
            <color rgb="FFCCFFFF"/>
          </stop>
          <stop position="1">
            <color theme="8" tint="0.80001220740379042"/>
          </stop>
        </gradientFill>
      </fill>
    </dxf>
    <dxf>
      <font>
        <color auto="1"/>
      </font>
      <fill>
        <gradientFill degree="90">
          <stop position="0">
            <color theme="9" tint="0.80001220740379042"/>
          </stop>
          <stop position="0.5">
            <color theme="9" tint="0.40000610370189521"/>
          </stop>
          <stop position="1">
            <color theme="9" tint="0.80001220740379042"/>
          </stop>
        </gradient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theme="4" tint="-0.24994659260841701"/>
      </font>
      <fill>
        <patternFill>
          <bgColor rgb="FFFFFF9B"/>
        </patternFill>
      </fill>
    </dxf>
    <dxf>
      <font>
        <b/>
        <i val="0"/>
        <color theme="0"/>
      </font>
      <fill>
        <patternFill>
          <bgColor rgb="FFCC9900"/>
        </patternFill>
      </fill>
    </dxf>
    <dxf>
      <font>
        <b/>
        <i val="0"/>
        <color rgb="FF0070C0"/>
      </font>
      <fill>
        <patternFill>
          <bgColor rgb="FFFFFF9B"/>
        </patternFill>
      </fill>
    </dxf>
    <dxf>
      <font>
        <b/>
        <i val="0"/>
        <color theme="0"/>
      </font>
      <fill>
        <patternFill>
          <bgColor rgb="FFCC9900"/>
        </patternFill>
      </fill>
    </dxf>
    <dxf>
      <fill>
        <patternFill>
          <bgColor rgb="FFCCFF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CCFF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rgb="FFFFE3AB"/>
        </patternFill>
      </fill>
    </dxf>
    <dxf>
      <fill>
        <patternFill>
          <bgColor theme="5" tint="0.79998168889431442"/>
        </patternFill>
      </fill>
    </dxf>
    <dxf>
      <fill>
        <patternFill>
          <bgColor rgb="FFCCEC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ECFF"/>
        </patternFill>
      </fill>
    </dxf>
    <dxf>
      <font>
        <b/>
        <i val="0"/>
        <color rgb="FFFF0000"/>
      </font>
      <fill>
        <patternFill>
          <bgColor rgb="FFFFE9BD"/>
        </patternFill>
      </fill>
    </dxf>
    <dxf>
      <numFmt numFmtId="1" formatCode="0"/>
    </dxf>
    <dxf>
      <numFmt numFmtId="1" formatCode="0"/>
    </dxf>
  </dxfs>
  <tableStyles count="0" defaultTableStyle="TableStyleMedium2" defaultPivotStyle="PivotStyleLight16"/>
  <colors>
    <mruColors>
      <color rgb="FF0000FF"/>
      <color rgb="FFCCECFF"/>
      <color rgb="FFCCFFFF"/>
      <color rgb="FFE1E1FF"/>
      <color rgb="FFF7F7FF"/>
      <color rgb="FFFFE3AB"/>
      <color rgb="FF00FF00"/>
      <color rgb="FFECECD8"/>
      <color rgb="FFFFFF9B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38099</xdr:rowOff>
    </xdr:from>
    <xdr:to>
      <xdr:col>1</xdr:col>
      <xdr:colOff>861748</xdr:colOff>
      <xdr:row>3</xdr:row>
      <xdr:rowOff>86681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6D120E9-EB7A-43B0-B814-839C09CDC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6" y="38099"/>
          <a:ext cx="823647" cy="8772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76199</xdr:rowOff>
    </xdr:from>
    <xdr:to>
      <xdr:col>1</xdr:col>
      <xdr:colOff>280195</xdr:colOff>
      <xdr:row>2</xdr:row>
      <xdr:rowOff>171450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A7BDAEE-F429-4784-A51E-30D729AC8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76199"/>
          <a:ext cx="670720" cy="7143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114299</xdr:rowOff>
    </xdr:from>
    <xdr:to>
      <xdr:col>1</xdr:col>
      <xdr:colOff>300725</xdr:colOff>
      <xdr:row>3</xdr:row>
      <xdr:rowOff>956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47ADE42-8646-4A11-BEBB-D4C991283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114299"/>
          <a:ext cx="662674" cy="7058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9523</xdr:colOff>
      <xdr:row>1</xdr:row>
      <xdr:rowOff>142875</xdr:rowOff>
    </xdr:from>
    <xdr:to>
      <xdr:col>5</xdr:col>
      <xdr:colOff>95249</xdr:colOff>
      <xdr:row>6</xdr:row>
      <xdr:rowOff>19050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F4E2BD9-DE5B-41B6-B26E-7101BD192628}"/>
            </a:ext>
          </a:extLst>
        </xdr:cNvPr>
        <xdr:cNvSpPr txBox="1"/>
      </xdr:nvSpPr>
      <xdr:spPr>
        <a:xfrm>
          <a:off x="1323973" y="333375"/>
          <a:ext cx="3143251" cy="8286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rgbClr val="C00000"/>
              </a:solidFill>
            </a:rPr>
            <a:t>Adressliste</a:t>
          </a:r>
          <a:r>
            <a:rPr lang="de-CH" sz="1100" b="1" baseline="0">
              <a:solidFill>
                <a:srgbClr val="C00000"/>
              </a:solidFill>
            </a:rPr>
            <a:t> des eigenen Clubs hier einfügen.</a:t>
          </a:r>
          <a:br>
            <a:rPr lang="de-CH" sz="1100" baseline="0"/>
          </a:br>
          <a:r>
            <a:rPr lang="de-CH" sz="1100" baseline="0">
              <a:solidFill>
                <a:srgbClr val="C00000"/>
              </a:solidFill>
            </a:rPr>
            <a:t>Die Liste ist nur, damit man alles schnell zur Hand hat (also freiwillig)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6A0C6A3-33D6-4AA9-86AC-34EE91FA9769}" name="Tabelle1" displayName="Tabelle1" ref="A1:M36" totalsRowShown="0">
  <autoFilter ref="A1:M36" xr:uid="{26A0C6A3-33D6-4AA9-86AC-34EE91FA9769}"/>
  <tableColumns count="13">
    <tableColumn id="1" xr3:uid="{63CDAFCF-76DF-4836-8D99-44CFEABA0DFC}" name="Code" dataDxfId="117"/>
    <tableColumn id="2" xr3:uid="{8061AA9F-3C42-4F3F-A16E-CF0FC2C68822}" name="Name"/>
    <tableColumn id="3" xr3:uid="{5FAF99AD-3E4B-4BDA-87BD-EBCC39264054}" name="Vorname"/>
    <tableColumn id="4" xr3:uid="{A186BDB6-A3C6-4774-A282-A801D575EA84}" name="Adresse"/>
    <tableColumn id="5" xr3:uid="{9C1CC42B-F7EA-4790-80CF-59A93B50BEAE}" name="PLZ" dataDxfId="116"/>
    <tableColumn id="6" xr3:uid="{10D650BD-1F62-4D74-8BCC-27177616124D}" name="Ort"/>
    <tableColumn id="7" xr3:uid="{A162B7A7-8F88-4CF5-8449-A715F6F3F062}" name="Telefon"/>
    <tableColumn id="8" xr3:uid="{E34BA507-954F-45EE-87B8-2CB17192A390}" name="Mobile"/>
    <tableColumn id="9" xr3:uid="{7DBAE235-B460-4B01-B4EB-3A60871E0017}" name="E-mail"/>
    <tableColumn id="10" xr3:uid="{A9B5E846-4530-4FC8-8BA9-AF5983F05322}" name="Lichess"/>
    <tableColumn id="11" xr3:uid="{606D7D21-C890-49B1-AFF6-508712237EDF}" name="A"/>
    <tableColumn id="12" xr3:uid="{843C23E8-ED0A-4BD9-B97F-146DE2C16A78}" name="CT"/>
    <tableColumn id="13" xr3:uid="{B3F10D18-9AE2-4AB2-BB9C-37D19C6CAA18}" name="SMM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hachclub-lenzburg.ch/" TargetMode="External"/><Relationship Id="rId2" Type="http://schemas.openxmlformats.org/officeDocument/2006/relationships/hyperlink" Target="http://adapter.swisschess.ch/ssb-external/?lang=de" TargetMode="External"/><Relationship Id="rId1" Type="http://schemas.openxmlformats.org/officeDocument/2006/relationships/hyperlink" Target="http://adapter.swisschess.ch/ssb-external/?lang=de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adapter.swisschess.ch/ssb-external/?lang=d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meinemail@mail.ch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8AC17-3A70-42AF-8C2C-B412C1A77764}">
  <sheetPr codeName="Tabelle10">
    <tabColor theme="5" tint="0.79998168889431442"/>
  </sheetPr>
  <dimension ref="A1:V58"/>
  <sheetViews>
    <sheetView showGridLines="0" zoomScale="90" workbookViewId="0">
      <selection activeCell="B6" sqref="B6"/>
    </sheetView>
  </sheetViews>
  <sheetFormatPr baseColWidth="10" defaultRowHeight="14.5" x14ac:dyDescent="0.35"/>
  <cols>
    <col min="1" max="1" width="3.1796875" customWidth="1"/>
    <col min="2" max="2" width="3" customWidth="1"/>
    <col min="10" max="10" width="6.453125" customWidth="1"/>
    <col min="11" max="11" width="4.453125" customWidth="1"/>
    <col min="12" max="12" width="2.26953125" customWidth="1"/>
    <col min="13" max="13" width="4" customWidth="1"/>
    <col min="14" max="14" width="2.7265625" customWidth="1"/>
    <col min="15" max="15" width="2.81640625" customWidth="1"/>
    <col min="18" max="18" width="10.453125" customWidth="1"/>
    <col min="19" max="19" width="9.453125" customWidth="1"/>
    <col min="21" max="21" width="3.54296875" customWidth="1"/>
    <col min="22" max="22" width="2.81640625" customWidth="1"/>
    <col min="24" max="24" width="4.54296875" customWidth="1"/>
    <col min="25" max="25" width="3.7265625" customWidth="1"/>
    <col min="26" max="26" width="4.54296875" customWidth="1"/>
    <col min="27" max="27" width="3.1796875" customWidth="1"/>
  </cols>
  <sheetData>
    <row r="1" spans="1:22" ht="23.5" x14ac:dyDescent="0.55000000000000004">
      <c r="A1" s="23" t="s">
        <v>227</v>
      </c>
      <c r="M1" s="290" t="s">
        <v>257</v>
      </c>
      <c r="V1" s="292" t="s">
        <v>256</v>
      </c>
    </row>
    <row r="2" spans="1:22" ht="8.25" customHeight="1" x14ac:dyDescent="0.35"/>
    <row r="3" spans="1:22" x14ac:dyDescent="0.35">
      <c r="A3" s="136" t="s">
        <v>114</v>
      </c>
      <c r="M3" s="246" t="s">
        <v>155</v>
      </c>
      <c r="N3" s="245"/>
    </row>
    <row r="4" spans="1:22" ht="9" customHeight="1" x14ac:dyDescent="0.35">
      <c r="M4" s="245"/>
      <c r="N4" s="245"/>
    </row>
    <row r="5" spans="1:22" x14ac:dyDescent="0.35">
      <c r="A5" s="117" t="s">
        <v>75</v>
      </c>
      <c r="B5" s="117" t="s">
        <v>228</v>
      </c>
      <c r="M5" s="245" t="s">
        <v>154</v>
      </c>
      <c r="N5" s="245" t="s">
        <v>233</v>
      </c>
    </row>
    <row r="6" spans="1:22" x14ac:dyDescent="0.35">
      <c r="B6" t="s">
        <v>326</v>
      </c>
      <c r="M6" s="245"/>
      <c r="N6" s="245" t="s">
        <v>157</v>
      </c>
    </row>
    <row r="7" spans="1:22" x14ac:dyDescent="0.35">
      <c r="B7" t="s">
        <v>86</v>
      </c>
      <c r="M7" s="245" t="s">
        <v>154</v>
      </c>
      <c r="N7" s="245" t="s">
        <v>234</v>
      </c>
    </row>
    <row r="8" spans="1:22" x14ac:dyDescent="0.35">
      <c r="B8" t="s">
        <v>136</v>
      </c>
      <c r="M8" s="245"/>
      <c r="N8" s="245" t="s">
        <v>235</v>
      </c>
    </row>
    <row r="9" spans="1:22" x14ac:dyDescent="0.35">
      <c r="C9" t="s">
        <v>137</v>
      </c>
      <c r="M9" s="245"/>
      <c r="N9" s="245" t="s">
        <v>236</v>
      </c>
    </row>
    <row r="10" spans="1:22" x14ac:dyDescent="0.35">
      <c r="C10" t="s">
        <v>139</v>
      </c>
      <c r="M10" s="245" t="s">
        <v>154</v>
      </c>
      <c r="N10" s="245" t="s">
        <v>195</v>
      </c>
    </row>
    <row r="11" spans="1:22" x14ac:dyDescent="0.35">
      <c r="C11" t="s">
        <v>138</v>
      </c>
      <c r="M11" s="245"/>
      <c r="N11" s="245" t="s">
        <v>162</v>
      </c>
    </row>
    <row r="12" spans="1:22" x14ac:dyDescent="0.35">
      <c r="C12" t="s">
        <v>106</v>
      </c>
      <c r="M12" s="245"/>
      <c r="N12" s="245" t="s">
        <v>191</v>
      </c>
    </row>
    <row r="13" spans="1:22" x14ac:dyDescent="0.35">
      <c r="B13" t="s">
        <v>103</v>
      </c>
      <c r="M13" s="245"/>
      <c r="N13" s="245" t="s">
        <v>237</v>
      </c>
    </row>
    <row r="14" spans="1:22" x14ac:dyDescent="0.35">
      <c r="B14" t="s">
        <v>104</v>
      </c>
      <c r="M14" s="245"/>
      <c r="N14" s="245" t="s">
        <v>238</v>
      </c>
    </row>
    <row r="15" spans="1:22" ht="6" customHeight="1" x14ac:dyDescent="0.35">
      <c r="M15" s="245"/>
      <c r="N15" s="245"/>
    </row>
    <row r="16" spans="1:22" x14ac:dyDescent="0.35">
      <c r="A16" s="117" t="s">
        <v>76</v>
      </c>
      <c r="B16" s="117" t="s">
        <v>229</v>
      </c>
      <c r="M16" s="245" t="s">
        <v>154</v>
      </c>
      <c r="N16" s="245" t="s">
        <v>239</v>
      </c>
    </row>
    <row r="17" spans="1:15" x14ac:dyDescent="0.35">
      <c r="A17" s="117"/>
      <c r="B17" s="133" t="s">
        <v>109</v>
      </c>
      <c r="M17" s="245"/>
      <c r="N17" s="245" t="s">
        <v>240</v>
      </c>
    </row>
    <row r="18" spans="1:15" x14ac:dyDescent="0.35">
      <c r="B18" t="s">
        <v>107</v>
      </c>
      <c r="M18" s="245"/>
      <c r="N18" s="245" t="s">
        <v>241</v>
      </c>
    </row>
    <row r="19" spans="1:15" x14ac:dyDescent="0.35">
      <c r="B19" t="s">
        <v>108</v>
      </c>
      <c r="M19" s="245"/>
      <c r="N19" s="245" t="s">
        <v>242</v>
      </c>
    </row>
    <row r="20" spans="1:15" x14ac:dyDescent="0.35">
      <c r="C20" s="132" t="s">
        <v>93</v>
      </c>
      <c r="M20" s="245"/>
      <c r="N20" s="245" t="s">
        <v>243</v>
      </c>
    </row>
    <row r="21" spans="1:15" x14ac:dyDescent="0.35">
      <c r="C21" s="132" t="s">
        <v>94</v>
      </c>
      <c r="M21" s="245"/>
      <c r="N21" s="245"/>
    </row>
    <row r="22" spans="1:15" x14ac:dyDescent="0.35">
      <c r="C22" t="s">
        <v>328</v>
      </c>
      <c r="M22" s="246" t="s">
        <v>167</v>
      </c>
      <c r="N22" s="245"/>
    </row>
    <row r="23" spans="1:15" x14ac:dyDescent="0.35">
      <c r="C23" t="s">
        <v>115</v>
      </c>
      <c r="M23" s="246" t="s">
        <v>154</v>
      </c>
      <c r="N23" s="245" t="s">
        <v>251</v>
      </c>
    </row>
    <row r="24" spans="1:15" x14ac:dyDescent="0.35">
      <c r="B24" t="s">
        <v>96</v>
      </c>
      <c r="M24" s="245" t="s">
        <v>154</v>
      </c>
      <c r="N24" s="245" t="s">
        <v>244</v>
      </c>
    </row>
    <row r="25" spans="1:15" x14ac:dyDescent="0.35">
      <c r="C25" t="s">
        <v>95</v>
      </c>
      <c r="M25" s="245"/>
      <c r="N25" s="245" t="s">
        <v>245</v>
      </c>
    </row>
    <row r="26" spans="1:15" ht="6" customHeight="1" x14ac:dyDescent="0.35">
      <c r="M26" s="245"/>
      <c r="N26" s="247"/>
    </row>
    <row r="27" spans="1:15" x14ac:dyDescent="0.35">
      <c r="A27" s="117" t="s">
        <v>77</v>
      </c>
      <c r="B27" s="117" t="s">
        <v>78</v>
      </c>
      <c r="M27" s="245"/>
      <c r="N27" s="247" t="s">
        <v>250</v>
      </c>
    </row>
    <row r="28" spans="1:15" x14ac:dyDescent="0.35">
      <c r="B28" t="s">
        <v>98</v>
      </c>
      <c r="M28" s="245" t="s">
        <v>154</v>
      </c>
      <c r="N28" s="245" t="s">
        <v>246</v>
      </c>
    </row>
    <row r="29" spans="1:15" x14ac:dyDescent="0.35">
      <c r="C29" t="s">
        <v>97</v>
      </c>
      <c r="M29" s="245" t="s">
        <v>154</v>
      </c>
      <c r="N29" s="245" t="s">
        <v>252</v>
      </c>
      <c r="O29" s="245"/>
    </row>
    <row r="30" spans="1:15" x14ac:dyDescent="0.35">
      <c r="C30" t="s">
        <v>84</v>
      </c>
      <c r="M30" s="245"/>
      <c r="N30" s="245" t="s">
        <v>247</v>
      </c>
      <c r="O30" s="245"/>
    </row>
    <row r="31" spans="1:15" x14ac:dyDescent="0.35">
      <c r="C31" t="s">
        <v>208</v>
      </c>
      <c r="M31" s="245"/>
      <c r="N31" s="245" t="s">
        <v>248</v>
      </c>
      <c r="O31" s="245"/>
    </row>
    <row r="32" spans="1:15" ht="6" customHeight="1" x14ac:dyDescent="0.35">
      <c r="M32" s="245"/>
      <c r="N32" s="245"/>
      <c r="O32" s="245"/>
    </row>
    <row r="33" spans="1:21" x14ac:dyDescent="0.35">
      <c r="A33" s="117" t="s">
        <v>79</v>
      </c>
      <c r="B33" s="117" t="s">
        <v>80</v>
      </c>
      <c r="M33" s="246" t="s">
        <v>156</v>
      </c>
      <c r="N33" s="245"/>
      <c r="O33" s="245"/>
      <c r="S33" s="245"/>
    </row>
    <row r="34" spans="1:21" x14ac:dyDescent="0.35">
      <c r="B34" t="s">
        <v>209</v>
      </c>
      <c r="M34" s="245" t="s">
        <v>154</v>
      </c>
      <c r="N34" s="245" t="s">
        <v>212</v>
      </c>
    </row>
    <row r="35" spans="1:21" x14ac:dyDescent="0.35">
      <c r="C35" s="132" t="s">
        <v>206</v>
      </c>
      <c r="M35" s="245" t="s">
        <v>154</v>
      </c>
      <c r="N35" s="245" t="s">
        <v>249</v>
      </c>
      <c r="U35" s="245"/>
    </row>
    <row r="36" spans="1:21" x14ac:dyDescent="0.35">
      <c r="B36" t="s">
        <v>207</v>
      </c>
      <c r="C36" s="132"/>
      <c r="M36" s="245" t="s">
        <v>154</v>
      </c>
      <c r="N36" s="245" t="s">
        <v>220</v>
      </c>
      <c r="U36" s="245"/>
    </row>
    <row r="37" spans="1:21" x14ac:dyDescent="0.35">
      <c r="B37" t="s">
        <v>210</v>
      </c>
      <c r="C37" s="132"/>
      <c r="M37" s="245" t="s">
        <v>154</v>
      </c>
      <c r="N37" s="245" t="s">
        <v>163</v>
      </c>
    </row>
    <row r="38" spans="1:21" x14ac:dyDescent="0.35">
      <c r="B38" t="s">
        <v>211</v>
      </c>
      <c r="C38" s="132"/>
      <c r="M38" s="245" t="s">
        <v>154</v>
      </c>
      <c r="N38" s="245" t="s">
        <v>221</v>
      </c>
      <c r="O38" s="245"/>
    </row>
    <row r="39" spans="1:21" ht="6" customHeight="1" x14ac:dyDescent="0.35">
      <c r="M39" s="245"/>
      <c r="N39" s="245"/>
      <c r="O39" s="245"/>
    </row>
    <row r="40" spans="1:21" x14ac:dyDescent="0.35">
      <c r="A40" s="117" t="s">
        <v>87</v>
      </c>
      <c r="B40" s="117"/>
      <c r="C40" s="132"/>
      <c r="M40" s="246" t="s">
        <v>214</v>
      </c>
      <c r="O40" s="245"/>
    </row>
    <row r="41" spans="1:21" x14ac:dyDescent="0.35">
      <c r="A41" s="117"/>
      <c r="B41" t="s">
        <v>113</v>
      </c>
      <c r="C41" s="132"/>
      <c r="M41" s="245" t="s">
        <v>158</v>
      </c>
      <c r="N41" s="245" t="s">
        <v>215</v>
      </c>
    </row>
    <row r="42" spans="1:21" x14ac:dyDescent="0.35">
      <c r="B42" t="s">
        <v>111</v>
      </c>
      <c r="C42" s="132"/>
      <c r="M42" s="245" t="s">
        <v>159</v>
      </c>
      <c r="N42" s="245" t="s">
        <v>216</v>
      </c>
    </row>
    <row r="43" spans="1:21" x14ac:dyDescent="0.35">
      <c r="B43" t="s">
        <v>110</v>
      </c>
      <c r="M43" s="245"/>
      <c r="N43" s="245" t="s">
        <v>217</v>
      </c>
    </row>
    <row r="44" spans="1:21" x14ac:dyDescent="0.35">
      <c r="B44" t="s">
        <v>88</v>
      </c>
      <c r="M44" s="245"/>
      <c r="N44" s="245" t="s">
        <v>222</v>
      </c>
    </row>
    <row r="45" spans="1:21" x14ac:dyDescent="0.35">
      <c r="B45" t="s">
        <v>92</v>
      </c>
      <c r="M45" s="245" t="s">
        <v>160</v>
      </c>
      <c r="N45" s="245" t="s">
        <v>164</v>
      </c>
    </row>
    <row r="46" spans="1:21" x14ac:dyDescent="0.35">
      <c r="B46" t="s">
        <v>89</v>
      </c>
      <c r="M46" s="245"/>
      <c r="N46" s="245" t="s">
        <v>165</v>
      </c>
      <c r="O46" s="245"/>
    </row>
    <row r="47" spans="1:21" x14ac:dyDescent="0.35">
      <c r="B47" s="134" t="s">
        <v>327</v>
      </c>
      <c r="M47" s="245" t="s">
        <v>161</v>
      </c>
      <c r="N47" s="245" t="s">
        <v>218</v>
      </c>
      <c r="O47" s="245"/>
      <c r="P47" s="245"/>
    </row>
    <row r="48" spans="1:21" x14ac:dyDescent="0.35">
      <c r="B48" s="135" t="s">
        <v>90</v>
      </c>
      <c r="M48" s="245"/>
      <c r="N48" s="245"/>
      <c r="O48" s="245" t="s">
        <v>219</v>
      </c>
      <c r="P48" s="245"/>
    </row>
    <row r="49" spans="1:16" x14ac:dyDescent="0.35">
      <c r="B49" s="135" t="s">
        <v>112</v>
      </c>
      <c r="M49" s="245"/>
      <c r="N49" s="245"/>
      <c r="O49" s="245"/>
      <c r="P49" s="245"/>
    </row>
    <row r="50" spans="1:16" ht="6" customHeight="1" x14ac:dyDescent="0.35">
      <c r="N50" s="245"/>
      <c r="O50" s="245"/>
      <c r="P50" s="245"/>
    </row>
    <row r="51" spans="1:16" x14ac:dyDescent="0.35">
      <c r="A51" s="117" t="s">
        <v>91</v>
      </c>
      <c r="B51" s="117" t="s">
        <v>202</v>
      </c>
      <c r="M51" s="246" t="s">
        <v>166</v>
      </c>
      <c r="N51" s="245"/>
      <c r="O51" s="245"/>
      <c r="P51" s="245"/>
    </row>
    <row r="52" spans="1:16" x14ac:dyDescent="0.35">
      <c r="B52" t="s">
        <v>81</v>
      </c>
      <c r="M52" s="245" t="s">
        <v>154</v>
      </c>
      <c r="N52" s="245" t="s">
        <v>253</v>
      </c>
      <c r="O52" s="245"/>
      <c r="P52" s="245"/>
    </row>
    <row r="53" spans="1:16" x14ac:dyDescent="0.35">
      <c r="C53" s="293" t="s">
        <v>82</v>
      </c>
      <c r="D53" s="293"/>
      <c r="E53" s="293"/>
      <c r="F53" s="293"/>
      <c r="G53" s="293"/>
      <c r="H53" s="293"/>
      <c r="M53" s="245" t="s">
        <v>154</v>
      </c>
      <c r="N53" s="245" t="s">
        <v>168</v>
      </c>
    </row>
    <row r="54" spans="1:16" x14ac:dyDescent="0.35">
      <c r="B54" t="s">
        <v>85</v>
      </c>
      <c r="M54" t="s">
        <v>11</v>
      </c>
      <c r="N54" s="245" t="s">
        <v>254</v>
      </c>
    </row>
    <row r="55" spans="1:16" x14ac:dyDescent="0.35">
      <c r="N55" s="247" t="s">
        <v>223</v>
      </c>
    </row>
    <row r="56" spans="1:16" x14ac:dyDescent="0.35">
      <c r="C56" s="124"/>
      <c r="M56" t="s">
        <v>154</v>
      </c>
      <c r="N56" s="245" t="s">
        <v>225</v>
      </c>
    </row>
    <row r="57" spans="1:16" x14ac:dyDescent="0.35">
      <c r="N57" s="245" t="s">
        <v>224</v>
      </c>
    </row>
    <row r="58" spans="1:16" x14ac:dyDescent="0.35">
      <c r="N58" s="245"/>
    </row>
  </sheetData>
  <sheetProtection sheet="1" objects="1" scenarios="1"/>
  <mergeCells count="1">
    <mergeCell ref="C53:H53"/>
  </mergeCells>
  <hyperlinks>
    <hyperlink ref="C53" r:id="rId1" display="http://adapter.swisschess.ch/ssb-external/?lang=de" xr:uid="{9A72CBEB-6BDD-4F59-BD40-33FCE4A3C1A8}"/>
    <hyperlink ref="C53:H53" r:id="rId2" tooltip="Swisschess Resultatmeldung" display="adapter.swisschess.ch/ssb-external/?lang=de" xr:uid="{FFEB8FEF-BF8F-4FFA-9A0A-FE76EC5E0BCF}"/>
    <hyperlink ref="V1" r:id="rId3" xr:uid="{BE8AAAEB-6AF0-4E48-B33D-62E4BB1BD2B3}"/>
  </hyperlinks>
  <pageMargins left="0.41" right="0.17" top="0.38" bottom="0.28999999999999998" header="0.3" footer="0.18"/>
  <pageSetup paperSize="9" orientation="portrait" r:id="rId4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1484E-F4AB-482B-B721-F2CCF0528E0F}">
  <sheetPr codeName="Tabelle8">
    <tabColor theme="1"/>
    <pageSetUpPr fitToPage="1"/>
  </sheetPr>
  <dimension ref="A1:L37"/>
  <sheetViews>
    <sheetView showGridLines="0" workbookViewId="0"/>
  </sheetViews>
  <sheetFormatPr baseColWidth="10" defaultColWidth="11.453125" defaultRowHeight="14.5" x14ac:dyDescent="0.35"/>
  <cols>
    <col min="1" max="2" width="10.1796875" style="48" customWidth="1"/>
    <col min="3" max="3" width="11.7265625" style="48" bestFit="1" customWidth="1"/>
    <col min="4" max="4" width="11.54296875" style="48" bestFit="1" customWidth="1"/>
    <col min="5" max="5" width="12.26953125" style="48" bestFit="1" customWidth="1"/>
    <col min="6" max="6" width="5" style="48" bestFit="1" customWidth="1"/>
    <col min="7" max="7" width="8.453125" style="48" bestFit="1" customWidth="1"/>
    <col min="8" max="8" width="10" style="48" bestFit="1" customWidth="1"/>
    <col min="9" max="9" width="69.26953125" style="48" customWidth="1"/>
    <col min="10" max="10" width="11.453125" style="48"/>
    <col min="11" max="11" width="3.7265625" style="48" customWidth="1"/>
    <col min="12" max="16384" width="11.453125" style="48"/>
  </cols>
  <sheetData>
    <row r="1" spans="1:12" ht="15" thickBot="1" x14ac:dyDescent="0.4">
      <c r="A1" s="46" t="s">
        <v>17</v>
      </c>
      <c r="B1" s="46" t="s">
        <v>18</v>
      </c>
      <c r="C1" s="46" t="s">
        <v>9</v>
      </c>
      <c r="D1" s="46"/>
      <c r="E1" s="46" t="s">
        <v>20</v>
      </c>
      <c r="F1" s="46" t="s">
        <v>21</v>
      </c>
      <c r="G1" s="46" t="s">
        <v>22</v>
      </c>
      <c r="H1" s="46" t="s">
        <v>23</v>
      </c>
      <c r="I1" s="47" t="s">
        <v>24</v>
      </c>
      <c r="K1" s="252" t="s">
        <v>181</v>
      </c>
      <c r="L1" s="252"/>
    </row>
    <row r="2" spans="1:12" ht="15" thickBot="1" x14ac:dyDescent="0.4">
      <c r="A2" s="49">
        <v>10101</v>
      </c>
      <c r="B2" s="49">
        <v>10101</v>
      </c>
      <c r="C2" s="49" t="s">
        <v>291</v>
      </c>
      <c r="D2" s="49" t="s">
        <v>300</v>
      </c>
      <c r="E2" s="49" t="s">
        <v>25</v>
      </c>
      <c r="F2" s="49" t="s">
        <v>313</v>
      </c>
      <c r="G2" s="49" t="s">
        <v>313</v>
      </c>
      <c r="H2" s="49"/>
      <c r="I2" s="50" t="s">
        <v>317</v>
      </c>
      <c r="K2" s="250" t="s">
        <v>154</v>
      </c>
      <c r="L2" s="250" t="s">
        <v>182</v>
      </c>
    </row>
    <row r="3" spans="1:12" ht="15" thickBot="1" x14ac:dyDescent="0.4">
      <c r="A3" s="51">
        <v>10202</v>
      </c>
      <c r="B3" s="51"/>
      <c r="C3" s="51" t="s">
        <v>292</v>
      </c>
      <c r="D3" s="51" t="s">
        <v>301</v>
      </c>
      <c r="E3" s="51" t="s">
        <v>25</v>
      </c>
      <c r="F3" s="51" t="s">
        <v>314</v>
      </c>
      <c r="G3" s="51"/>
      <c r="H3" s="51"/>
      <c r="I3" s="52" t="s">
        <v>317</v>
      </c>
      <c r="K3" s="250" t="s">
        <v>154</v>
      </c>
      <c r="L3" s="250" t="s">
        <v>183</v>
      </c>
    </row>
    <row r="4" spans="1:12" ht="15" thickBot="1" x14ac:dyDescent="0.4">
      <c r="A4" s="49">
        <v>10303</v>
      </c>
      <c r="B4" s="49">
        <v>10303</v>
      </c>
      <c r="C4" s="49" t="s">
        <v>293</v>
      </c>
      <c r="D4" s="49" t="s">
        <v>302</v>
      </c>
      <c r="E4" s="49" t="s">
        <v>26</v>
      </c>
      <c r="F4" s="49" t="s">
        <v>315</v>
      </c>
      <c r="G4" s="49" t="s">
        <v>315</v>
      </c>
      <c r="H4" s="49"/>
      <c r="I4" s="50" t="s">
        <v>317</v>
      </c>
      <c r="K4" s="250" t="s">
        <v>154</v>
      </c>
      <c r="L4" s="250" t="s">
        <v>184</v>
      </c>
    </row>
    <row r="5" spans="1:12" ht="15" thickBot="1" x14ac:dyDescent="0.4">
      <c r="A5" s="51">
        <v>10404</v>
      </c>
      <c r="B5" s="51">
        <v>10404</v>
      </c>
      <c r="C5" s="51" t="s">
        <v>294</v>
      </c>
      <c r="D5" s="51" t="s">
        <v>303</v>
      </c>
      <c r="E5" s="51" t="s">
        <v>25</v>
      </c>
      <c r="F5" s="51" t="s">
        <v>316</v>
      </c>
      <c r="G5" s="51" t="s">
        <v>316</v>
      </c>
      <c r="H5" s="51"/>
      <c r="I5" s="52" t="s">
        <v>317</v>
      </c>
      <c r="K5" s="250" t="s">
        <v>154</v>
      </c>
      <c r="L5" s="251" t="s">
        <v>185</v>
      </c>
    </row>
    <row r="6" spans="1:12" ht="15" thickBot="1" x14ac:dyDescent="0.4">
      <c r="A6" s="49">
        <v>10505</v>
      </c>
      <c r="B6" s="49"/>
      <c r="C6" s="49" t="s">
        <v>295</v>
      </c>
      <c r="D6" s="49" t="s">
        <v>304</v>
      </c>
      <c r="E6" s="49" t="s">
        <v>25</v>
      </c>
      <c r="F6" s="49" t="s">
        <v>309</v>
      </c>
      <c r="G6" s="49"/>
      <c r="H6" s="49"/>
      <c r="I6" s="50" t="s">
        <v>317</v>
      </c>
      <c r="K6" s="250" t="s">
        <v>154</v>
      </c>
      <c r="L6" s="251" t="s">
        <v>186</v>
      </c>
    </row>
    <row r="7" spans="1:12" ht="15" thickBot="1" x14ac:dyDescent="0.4">
      <c r="A7" s="51">
        <v>10606</v>
      </c>
      <c r="B7" s="51">
        <v>10606</v>
      </c>
      <c r="C7" s="51" t="s">
        <v>296</v>
      </c>
      <c r="D7" s="51" t="s">
        <v>305</v>
      </c>
      <c r="E7" s="51" t="s">
        <v>25</v>
      </c>
      <c r="F7" s="51" t="s">
        <v>309</v>
      </c>
      <c r="G7" s="51" t="s">
        <v>309</v>
      </c>
      <c r="H7" s="51"/>
      <c r="I7" s="52" t="s">
        <v>317</v>
      </c>
      <c r="K7" s="252"/>
    </row>
    <row r="8" spans="1:12" ht="15" thickBot="1" x14ac:dyDescent="0.4">
      <c r="A8" s="49">
        <v>10707</v>
      </c>
      <c r="B8" s="49">
        <v>10707</v>
      </c>
      <c r="C8" s="49" t="s">
        <v>297</v>
      </c>
      <c r="D8" s="49" t="s">
        <v>306</v>
      </c>
      <c r="E8" s="49" t="s">
        <v>25</v>
      </c>
      <c r="F8" s="49" t="s">
        <v>310</v>
      </c>
      <c r="G8" s="49" t="s">
        <v>310</v>
      </c>
      <c r="H8" s="49"/>
      <c r="I8" s="50" t="s">
        <v>317</v>
      </c>
    </row>
    <row r="9" spans="1:12" ht="15" thickBot="1" x14ac:dyDescent="0.4">
      <c r="A9" s="51">
        <v>10808</v>
      </c>
      <c r="B9" s="51">
        <v>10808</v>
      </c>
      <c r="C9" s="51" t="s">
        <v>298</v>
      </c>
      <c r="D9" s="51" t="s">
        <v>307</v>
      </c>
      <c r="E9" s="51" t="s">
        <v>25</v>
      </c>
      <c r="F9" s="51" t="s">
        <v>311</v>
      </c>
      <c r="G9" s="51" t="s">
        <v>311</v>
      </c>
      <c r="H9" s="51"/>
      <c r="I9" s="52" t="s">
        <v>317</v>
      </c>
    </row>
    <row r="10" spans="1:12" ht="15" thickBot="1" x14ac:dyDescent="0.4">
      <c r="A10" s="49">
        <v>10909</v>
      </c>
      <c r="B10" s="49">
        <v>10909</v>
      </c>
      <c r="C10" s="49" t="s">
        <v>299</v>
      </c>
      <c r="D10" s="49" t="s">
        <v>308</v>
      </c>
      <c r="E10" s="49" t="s">
        <v>25</v>
      </c>
      <c r="F10" s="49" t="s">
        <v>312</v>
      </c>
      <c r="G10" s="49" t="s">
        <v>312</v>
      </c>
      <c r="H10" s="49"/>
      <c r="I10" s="50" t="s">
        <v>317</v>
      </c>
    </row>
    <row r="11" spans="1:12" ht="15" thickBot="1" x14ac:dyDescent="0.4">
      <c r="A11" s="51"/>
      <c r="B11" s="51"/>
      <c r="C11" s="51"/>
      <c r="D11" s="51"/>
      <c r="E11" s="51"/>
      <c r="F11" s="51"/>
      <c r="G11" s="51"/>
      <c r="H11" s="51"/>
      <c r="I11" s="52"/>
    </row>
    <row r="12" spans="1:12" ht="15" thickBot="1" x14ac:dyDescent="0.4">
      <c r="A12" s="49"/>
      <c r="B12" s="49"/>
      <c r="C12" s="49"/>
      <c r="D12" s="49"/>
      <c r="E12" s="49"/>
      <c r="F12" s="49"/>
      <c r="G12" s="49"/>
      <c r="H12" s="49"/>
      <c r="I12" s="50"/>
    </row>
    <row r="13" spans="1:12" ht="15" thickBot="1" x14ac:dyDescent="0.4">
      <c r="A13" s="51"/>
      <c r="B13" s="51"/>
      <c r="C13" s="51"/>
      <c r="D13" s="51"/>
      <c r="E13" s="51"/>
      <c r="F13" s="51"/>
      <c r="G13" s="51"/>
      <c r="H13" s="51"/>
      <c r="I13" s="52"/>
    </row>
    <row r="14" spans="1:12" ht="15" thickBot="1" x14ac:dyDescent="0.4">
      <c r="A14" s="49"/>
      <c r="B14" s="49"/>
      <c r="C14" s="49"/>
      <c r="D14" s="49"/>
      <c r="E14" s="49"/>
      <c r="F14" s="49"/>
      <c r="G14" s="49"/>
      <c r="H14" s="49"/>
      <c r="I14" s="50"/>
    </row>
    <row r="15" spans="1:12" ht="15" thickBot="1" x14ac:dyDescent="0.4">
      <c r="A15" s="51"/>
      <c r="B15" s="51"/>
      <c r="C15" s="51"/>
      <c r="D15" s="51"/>
      <c r="E15" s="51"/>
      <c r="F15" s="51"/>
      <c r="G15" s="51"/>
      <c r="H15" s="51"/>
      <c r="I15" s="52"/>
    </row>
    <row r="16" spans="1:12" ht="15" thickBot="1" x14ac:dyDescent="0.4">
      <c r="A16" s="49"/>
      <c r="B16" s="49"/>
      <c r="C16" s="49"/>
      <c r="D16" s="49"/>
      <c r="E16" s="49"/>
      <c r="F16" s="49"/>
      <c r="G16" s="49"/>
      <c r="H16" s="49"/>
      <c r="I16" s="50"/>
    </row>
    <row r="17" spans="1:9" ht="15" thickBot="1" x14ac:dyDescent="0.4">
      <c r="A17" s="51"/>
      <c r="B17" s="51"/>
      <c r="C17" s="51"/>
      <c r="D17" s="51"/>
      <c r="E17" s="51"/>
      <c r="F17" s="51"/>
      <c r="G17" s="51"/>
      <c r="H17" s="51"/>
      <c r="I17" s="52"/>
    </row>
    <row r="18" spans="1:9" ht="15" thickBot="1" x14ac:dyDescent="0.4">
      <c r="A18" s="49"/>
      <c r="B18" s="49"/>
      <c r="C18" s="49"/>
      <c r="D18" s="49"/>
      <c r="E18" s="49"/>
      <c r="F18" s="49"/>
      <c r="G18" s="49"/>
      <c r="H18" s="49"/>
      <c r="I18" s="50"/>
    </row>
    <row r="19" spans="1:9" ht="15" thickBot="1" x14ac:dyDescent="0.4">
      <c r="A19" s="51"/>
      <c r="B19" s="51"/>
      <c r="C19" s="51"/>
      <c r="D19" s="51"/>
      <c r="E19" s="51"/>
      <c r="F19" s="51"/>
      <c r="G19" s="51"/>
      <c r="H19" s="51"/>
      <c r="I19" s="52"/>
    </row>
    <row r="20" spans="1:9" ht="15" thickBot="1" x14ac:dyDescent="0.4">
      <c r="A20" s="49"/>
      <c r="B20" s="49"/>
      <c r="C20" s="49"/>
      <c r="D20" s="49"/>
      <c r="E20" s="49"/>
      <c r="F20" s="49"/>
      <c r="G20" s="49"/>
      <c r="H20" s="49"/>
      <c r="I20" s="50"/>
    </row>
    <row r="21" spans="1:9" ht="15" thickBot="1" x14ac:dyDescent="0.4">
      <c r="A21" s="51"/>
      <c r="B21" s="51"/>
      <c r="C21" s="51"/>
      <c r="D21" s="51"/>
      <c r="E21" s="51"/>
      <c r="F21" s="51"/>
      <c r="G21" s="51"/>
      <c r="H21" s="51"/>
      <c r="I21" s="52"/>
    </row>
    <row r="22" spans="1:9" ht="15" thickBot="1" x14ac:dyDescent="0.4">
      <c r="A22" s="49"/>
      <c r="B22" s="49"/>
      <c r="C22" s="49"/>
      <c r="D22" s="49"/>
      <c r="E22" s="49"/>
      <c r="F22" s="49"/>
      <c r="G22" s="49"/>
      <c r="H22" s="49"/>
      <c r="I22" s="50"/>
    </row>
    <row r="23" spans="1:9" ht="15" thickBot="1" x14ac:dyDescent="0.4">
      <c r="A23" s="51"/>
      <c r="B23" s="51"/>
      <c r="C23" s="51"/>
      <c r="D23" s="51"/>
      <c r="E23" s="51"/>
      <c r="F23" s="51"/>
      <c r="G23" s="51"/>
      <c r="H23" s="51"/>
      <c r="I23" s="52"/>
    </row>
    <row r="24" spans="1:9" ht="15" thickBot="1" x14ac:dyDescent="0.4">
      <c r="A24" s="49"/>
      <c r="B24" s="49"/>
      <c r="C24" s="49"/>
      <c r="D24" s="49"/>
      <c r="E24" s="49"/>
      <c r="F24" s="49"/>
      <c r="G24" s="49"/>
      <c r="H24" s="49"/>
      <c r="I24" s="50"/>
    </row>
    <row r="25" spans="1:9" ht="15" thickBot="1" x14ac:dyDescent="0.4">
      <c r="A25" s="51"/>
      <c r="B25" s="51"/>
      <c r="C25" s="51"/>
      <c r="D25" s="51"/>
      <c r="E25" s="51"/>
      <c r="F25" s="51"/>
      <c r="G25" s="51"/>
      <c r="H25" s="51"/>
      <c r="I25" s="52"/>
    </row>
    <row r="26" spans="1:9" ht="15" thickBot="1" x14ac:dyDescent="0.4">
      <c r="A26" s="49"/>
      <c r="B26" s="49"/>
      <c r="C26" s="49"/>
      <c r="D26" s="49"/>
      <c r="E26" s="49"/>
      <c r="F26" s="49"/>
      <c r="G26" s="49"/>
      <c r="H26" s="49"/>
      <c r="I26" s="50"/>
    </row>
    <row r="27" spans="1:9" ht="15" thickBot="1" x14ac:dyDescent="0.4">
      <c r="A27" s="51"/>
      <c r="B27" s="51"/>
      <c r="C27" s="51"/>
      <c r="D27" s="51"/>
      <c r="E27" s="51"/>
      <c r="F27" s="51"/>
      <c r="G27" s="51"/>
      <c r="H27" s="51"/>
      <c r="I27" s="52"/>
    </row>
    <row r="28" spans="1:9" ht="15" thickBot="1" x14ac:dyDescent="0.4">
      <c r="A28" s="49"/>
      <c r="B28" s="49"/>
      <c r="C28" s="49"/>
      <c r="D28" s="49"/>
      <c r="E28" s="49"/>
      <c r="F28" s="49"/>
      <c r="G28" s="49"/>
      <c r="H28" s="49"/>
      <c r="I28" s="50"/>
    </row>
    <row r="29" spans="1:9" ht="15" thickBot="1" x14ac:dyDescent="0.4">
      <c r="A29" s="51"/>
      <c r="B29" s="51"/>
      <c r="C29" s="51"/>
      <c r="D29" s="51"/>
      <c r="E29" s="51"/>
      <c r="F29" s="51"/>
      <c r="G29" s="51"/>
      <c r="H29" s="51"/>
      <c r="I29" s="52"/>
    </row>
    <row r="30" spans="1:9" ht="15" thickBot="1" x14ac:dyDescent="0.4">
      <c r="A30" s="49"/>
      <c r="B30" s="49"/>
      <c r="C30" s="49"/>
      <c r="D30" s="49"/>
      <c r="E30" s="49"/>
      <c r="F30" s="49"/>
      <c r="G30" s="49"/>
      <c r="H30" s="49"/>
      <c r="I30" s="50"/>
    </row>
    <row r="31" spans="1:9" ht="15" thickBot="1" x14ac:dyDescent="0.4">
      <c r="A31" s="51"/>
      <c r="B31" s="51"/>
      <c r="C31" s="51"/>
      <c r="D31" s="51"/>
      <c r="E31" s="51"/>
      <c r="F31" s="51"/>
      <c r="G31" s="51"/>
      <c r="H31" s="51"/>
      <c r="I31" s="52"/>
    </row>
    <row r="32" spans="1:9" ht="15" thickBot="1" x14ac:dyDescent="0.4">
      <c r="A32" s="49"/>
      <c r="B32" s="49"/>
      <c r="C32" s="49"/>
      <c r="D32" s="49"/>
      <c r="E32" s="49"/>
      <c r="F32" s="49"/>
      <c r="G32" s="49"/>
      <c r="H32" s="49"/>
      <c r="I32" s="50"/>
    </row>
    <row r="33" spans="1:9" ht="15" thickBot="1" x14ac:dyDescent="0.4">
      <c r="A33" s="51"/>
      <c r="B33" s="51"/>
      <c r="C33" s="51"/>
      <c r="D33" s="51"/>
      <c r="E33" s="51"/>
      <c r="F33" s="51"/>
      <c r="G33" s="51"/>
      <c r="H33" s="51"/>
      <c r="I33" s="52"/>
    </row>
    <row r="34" spans="1:9" ht="15" thickBot="1" x14ac:dyDescent="0.4">
      <c r="A34" s="49"/>
      <c r="B34" s="49"/>
      <c r="C34" s="49"/>
      <c r="D34" s="49"/>
      <c r="E34" s="49"/>
      <c r="F34" s="49"/>
      <c r="G34" s="49"/>
      <c r="H34" s="49"/>
      <c r="I34" s="50"/>
    </row>
    <row r="35" spans="1:9" ht="15" thickBot="1" x14ac:dyDescent="0.4">
      <c r="A35" s="51"/>
      <c r="B35" s="53"/>
      <c r="C35" s="53"/>
      <c r="D35" s="53"/>
      <c r="E35" s="53"/>
      <c r="F35" s="53"/>
      <c r="G35" s="53"/>
      <c r="H35" s="53"/>
      <c r="I35" s="54"/>
    </row>
    <row r="36" spans="1:9" ht="15" thickBot="1" x14ac:dyDescent="0.4">
      <c r="A36" s="49"/>
      <c r="B36" s="49"/>
      <c r="C36" s="49"/>
      <c r="D36" s="49"/>
      <c r="E36" s="49"/>
      <c r="F36" s="49"/>
      <c r="G36" s="49"/>
      <c r="H36" s="49"/>
      <c r="I36" s="50"/>
    </row>
    <row r="37" spans="1:9" ht="15" thickBot="1" x14ac:dyDescent="0.4">
      <c r="A37" s="51"/>
      <c r="B37" s="55"/>
      <c r="C37" s="55"/>
      <c r="D37" s="55"/>
      <c r="E37" s="55"/>
      <c r="F37" s="55"/>
      <c r="G37" s="55"/>
      <c r="H37" s="55"/>
      <c r="I37" s="56"/>
    </row>
  </sheetData>
  <pageMargins left="0.7" right="0.7" top="0.78740157499999996" bottom="0.78740157499999996" header="0.3" footer="0.3"/>
  <pageSetup paperSize="9" scale="8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6E394-9E93-4D5F-9AD7-D88F2D7A5BEA}">
  <sheetPr codeName="Tabelle9">
    <pageSetUpPr fitToPage="1"/>
  </sheetPr>
  <dimension ref="B1:R71"/>
  <sheetViews>
    <sheetView showGridLines="0" zoomScale="105" workbookViewId="0">
      <selection activeCell="C3" sqref="C3:M3"/>
    </sheetView>
  </sheetViews>
  <sheetFormatPr baseColWidth="10" defaultRowHeight="14.5" x14ac:dyDescent="0.35"/>
  <cols>
    <col min="1" max="1" width="2.54296875" customWidth="1"/>
    <col min="3" max="3" width="8.54296875" customWidth="1"/>
    <col min="4" max="4" width="4" customWidth="1"/>
    <col min="5" max="5" width="8.54296875" customWidth="1"/>
    <col min="6" max="6" width="4.1796875" customWidth="1"/>
    <col min="7" max="7" width="8.54296875" customWidth="1"/>
    <col min="8" max="8" width="4" customWidth="1"/>
    <col min="9" max="9" width="8.54296875" customWidth="1"/>
    <col min="10" max="10" width="4.54296875" customWidth="1"/>
    <col min="11" max="11" width="8.54296875" customWidth="1"/>
    <col min="12" max="12" width="4" customWidth="1"/>
    <col min="13" max="13" width="8.54296875" customWidth="1"/>
    <col min="14" max="14" width="1.453125" customWidth="1"/>
    <col min="15" max="15" width="3.7265625" customWidth="1"/>
    <col min="16" max="16" width="4.54296875" customWidth="1"/>
  </cols>
  <sheetData>
    <row r="1" spans="2:18" ht="22.5" customHeight="1" x14ac:dyDescent="0.6">
      <c r="B1" s="241" t="str">
        <f>IF(Turnier="","",Turnier)&amp; " - Terminumfrage"</f>
        <v>SMM - Terminumfrage</v>
      </c>
      <c r="M1" s="259" t="str">
        <f>IF(ClubName="","",ClubName)</f>
        <v>Schachclub Turmlingen</v>
      </c>
    </row>
    <row r="2" spans="2:18" ht="7.5" customHeight="1" thickBot="1" x14ac:dyDescent="0.4"/>
    <row r="3" spans="2:18" ht="18.75" customHeight="1" thickBot="1" x14ac:dyDescent="0.5">
      <c r="B3" s="2" t="s">
        <v>9</v>
      </c>
      <c r="C3" s="400"/>
      <c r="D3" s="401"/>
      <c r="E3" s="401"/>
      <c r="F3" s="401"/>
      <c r="G3" s="401"/>
      <c r="H3" s="401"/>
      <c r="I3" s="401"/>
      <c r="J3" s="401"/>
      <c r="K3" s="401"/>
      <c r="L3" s="401"/>
      <c r="M3" s="402"/>
      <c r="P3" s="248" t="s">
        <v>172</v>
      </c>
    </row>
    <row r="4" spans="2:18" ht="8.25" customHeight="1" x14ac:dyDescent="0.35"/>
    <row r="5" spans="2:18" ht="13.5" customHeight="1" x14ac:dyDescent="0.35">
      <c r="C5" s="6"/>
      <c r="D5" s="7" t="str">
        <f>IF(Club!C22="","",Club!C22)</f>
        <v>Turmlingen 1</v>
      </c>
      <c r="E5" s="8"/>
      <c r="G5" s="6"/>
      <c r="H5" s="7" t="str">
        <f>IF(Club!C23="","",Club!C23)</f>
        <v>Turmlingen 2</v>
      </c>
      <c r="I5" s="8"/>
      <c r="K5" s="6"/>
      <c r="L5" s="7" t="str">
        <f>IF(Club!C24="","",Club!C24)</f>
        <v>Turmlingen 3</v>
      </c>
      <c r="M5" s="8"/>
      <c r="P5" s="245" t="s">
        <v>174</v>
      </c>
      <c r="Q5" s="245"/>
      <c r="R5" s="133"/>
    </row>
    <row r="6" spans="2:18" ht="10.5" customHeight="1" x14ac:dyDescent="0.35">
      <c r="C6" s="103" t="str">
        <f>IF(Club!$F$22="","",Club!$F$22)</f>
        <v>1. Liga</v>
      </c>
      <c r="D6" s="102">
        <f>IF(Club!H22="","",Club!H22)</f>
        <v>333</v>
      </c>
      <c r="E6" s="104" t="str">
        <f>IF(Club!G22="","",Club!G22)</f>
        <v>Zentral</v>
      </c>
      <c r="F6" s="105"/>
      <c r="G6" s="103" t="str">
        <f>IF(Club!$F$23="","",Club!$F$23)</f>
        <v>3. Liga</v>
      </c>
      <c r="H6" s="102">
        <f>IF(Club!H23="","",Club!H23)</f>
        <v>555</v>
      </c>
      <c r="I6" s="104" t="str">
        <f>IF(Club!G23="","",Club!G23)</f>
        <v>Zentral 4</v>
      </c>
      <c r="J6" s="105"/>
      <c r="K6" s="103" t="str">
        <f>IF(Club!$F$24="","",Club!$F$24)</f>
        <v>4. Liga</v>
      </c>
      <c r="L6" s="102">
        <f>IF(Club!H24="","",Club!H24)</f>
        <v>666</v>
      </c>
      <c r="M6" s="104" t="str">
        <f>IF(Club!G24="","",Club!G24)</f>
        <v>Zentral 1</v>
      </c>
      <c r="P6" s="249" t="s">
        <v>154</v>
      </c>
      <c r="Q6" s="245" t="s">
        <v>175</v>
      </c>
      <c r="R6" s="133"/>
    </row>
    <row r="7" spans="2:18" ht="3.65" customHeight="1" x14ac:dyDescent="0.35">
      <c r="C7" s="9"/>
      <c r="D7" s="10"/>
      <c r="E7" s="11"/>
      <c r="G7" s="9"/>
      <c r="H7" s="10"/>
      <c r="I7" s="11"/>
      <c r="K7" s="9"/>
      <c r="L7" s="10"/>
      <c r="M7" s="11"/>
      <c r="P7" s="245"/>
      <c r="Q7" s="245"/>
      <c r="R7" s="133"/>
    </row>
    <row r="8" spans="2:18" ht="16" customHeight="1" x14ac:dyDescent="0.45">
      <c r="B8" s="3" t="s">
        <v>0</v>
      </c>
      <c r="C8" s="397">
        <f>IF(Spielplan!B5="","",Spielplan!B5)</f>
        <v>44436</v>
      </c>
      <c r="D8" s="398"/>
      <c r="E8" s="399"/>
      <c r="F8" s="4"/>
      <c r="G8" s="397" t="str">
        <f>IF(IF(Spielplan!D5="","",Spielplan!D5)="","",IF(Spielplan!D5="","",Spielplan!D5))</f>
        <v/>
      </c>
      <c r="H8" s="398"/>
      <c r="I8" s="399"/>
      <c r="J8" s="4"/>
      <c r="K8" s="397" t="str">
        <f>IF(Spielplan!F5="","",Spielplan!F5)</f>
        <v/>
      </c>
      <c r="L8" s="398"/>
      <c r="M8" s="399"/>
      <c r="P8" s="249" t="s">
        <v>154</v>
      </c>
      <c r="Q8" s="245" t="s">
        <v>177</v>
      </c>
      <c r="R8" s="133"/>
    </row>
    <row r="9" spans="2:18" ht="11.25" customHeight="1" x14ac:dyDescent="0.35">
      <c r="C9" s="394" t="str">
        <f>IF(Spielplan!C5="","",Spielplan!C5)</f>
        <v>SCT1-Jungfraujoch 2</v>
      </c>
      <c r="D9" s="395"/>
      <c r="E9" s="396"/>
      <c r="G9" s="394" t="str">
        <f>IF(IF(Spielplan!E5="","",Spielplan!E5)="","",IF(Spielplan!E5="","",Spielplan!E5))</f>
        <v/>
      </c>
      <c r="H9" s="395"/>
      <c r="I9" s="396"/>
      <c r="K9" s="394" t="str">
        <f>IF(Spielplan!G5="","",Spielplan!G5)</f>
        <v/>
      </c>
      <c r="L9" s="395"/>
      <c r="M9" s="396"/>
      <c r="P9" s="249" t="s">
        <v>154</v>
      </c>
      <c r="Q9" s="245" t="s">
        <v>176</v>
      </c>
      <c r="R9" s="133"/>
    </row>
    <row r="10" spans="2:18" ht="5.15" customHeight="1" x14ac:dyDescent="0.35">
      <c r="C10" s="9"/>
      <c r="D10" s="10"/>
      <c r="E10" s="11"/>
      <c r="G10" s="9"/>
      <c r="H10" s="10"/>
      <c r="I10" s="11"/>
      <c r="K10" s="9"/>
      <c r="L10" s="10"/>
      <c r="M10" s="11"/>
      <c r="P10" s="245"/>
      <c r="Q10" s="245"/>
      <c r="R10" s="133"/>
    </row>
    <row r="11" spans="2:18" s="133" customFormat="1" ht="14.15" customHeight="1" x14ac:dyDescent="0.35">
      <c r="B11" s="133" t="s">
        <v>6</v>
      </c>
      <c r="C11" s="238"/>
      <c r="D11" s="239"/>
      <c r="E11" s="240"/>
      <c r="G11" s="238"/>
      <c r="H11" s="239"/>
      <c r="I11" s="240"/>
      <c r="K11" s="238"/>
      <c r="L11" s="239"/>
      <c r="M11" s="240"/>
      <c r="P11" s="246" t="s">
        <v>169</v>
      </c>
      <c r="Q11" s="245"/>
    </row>
    <row r="12" spans="2:18" s="133" customFormat="1" ht="14.15" customHeight="1" x14ac:dyDescent="0.35">
      <c r="B12" s="133" t="s">
        <v>7</v>
      </c>
      <c r="C12" s="238"/>
      <c r="D12" s="239"/>
      <c r="E12" s="240"/>
      <c r="G12" s="238"/>
      <c r="H12" s="239"/>
      <c r="I12" s="240"/>
      <c r="K12" s="238"/>
      <c r="L12" s="239"/>
      <c r="M12" s="240"/>
      <c r="P12" s="249" t="s">
        <v>154</v>
      </c>
      <c r="Q12" s="245" t="s">
        <v>173</v>
      </c>
    </row>
    <row r="13" spans="2:18" s="133" customFormat="1" ht="14.15" customHeight="1" x14ac:dyDescent="0.35">
      <c r="B13" s="133" t="s">
        <v>8</v>
      </c>
      <c r="C13" s="238"/>
      <c r="D13" s="239"/>
      <c r="E13" s="240"/>
      <c r="G13" s="238"/>
      <c r="H13" s="239"/>
      <c r="I13" s="240"/>
      <c r="K13" s="238"/>
      <c r="L13" s="239"/>
      <c r="M13" s="240"/>
      <c r="P13" s="249" t="s">
        <v>154</v>
      </c>
      <c r="Q13" s="245" t="s">
        <v>171</v>
      </c>
    </row>
    <row r="14" spans="2:18" ht="6.75" customHeight="1" x14ac:dyDescent="0.35">
      <c r="C14" s="9"/>
      <c r="D14" s="10"/>
      <c r="E14" s="11"/>
      <c r="G14" s="9"/>
      <c r="H14" s="10"/>
      <c r="I14" s="11"/>
      <c r="K14" s="9"/>
      <c r="L14" s="10"/>
      <c r="M14" s="11"/>
      <c r="P14" s="249"/>
      <c r="Q14" s="245"/>
      <c r="R14" s="133"/>
    </row>
    <row r="15" spans="2:18" ht="16" customHeight="1" x14ac:dyDescent="0.45">
      <c r="B15" s="3" t="s">
        <v>1</v>
      </c>
      <c r="C15" s="397" t="str">
        <f>IF(Spielplan!B6="","",Spielplan!B6)</f>
        <v/>
      </c>
      <c r="D15" s="398"/>
      <c r="E15" s="399"/>
      <c r="F15" s="4"/>
      <c r="G15" s="397" t="str">
        <f>IF(Spielplan!D6="","",Spielplan!D6)</f>
        <v/>
      </c>
      <c r="H15" s="398"/>
      <c r="I15" s="399"/>
      <c r="J15" s="4"/>
      <c r="K15" s="397" t="str">
        <f>IF(Spielplan!F6="","",Spielplan!F6)</f>
        <v/>
      </c>
      <c r="L15" s="398"/>
      <c r="M15" s="399"/>
      <c r="P15" s="249" t="s">
        <v>154</v>
      </c>
      <c r="Q15" s="245" t="s">
        <v>170</v>
      </c>
      <c r="R15" s="133"/>
    </row>
    <row r="16" spans="2:18" ht="11.25" customHeight="1" x14ac:dyDescent="0.35">
      <c r="C16" s="394" t="str">
        <f>IF(Spielplan!C6="","",Spielplan!C6)</f>
        <v/>
      </c>
      <c r="D16" s="395"/>
      <c r="E16" s="396"/>
      <c r="G16" s="394" t="str">
        <f>IF(Spielplan!E6="","",Spielplan!E6)</f>
        <v/>
      </c>
      <c r="H16" s="395"/>
      <c r="I16" s="396"/>
      <c r="K16" s="394" t="str">
        <f>IF(Spielplan!G6="","",Spielplan!G6)</f>
        <v/>
      </c>
      <c r="L16" s="395"/>
      <c r="M16" s="396"/>
      <c r="P16" s="249" t="s">
        <v>154</v>
      </c>
      <c r="Q16" s="245" t="s">
        <v>178</v>
      </c>
      <c r="R16" s="133"/>
    </row>
    <row r="17" spans="2:18" ht="5.15" customHeight="1" x14ac:dyDescent="0.35">
      <c r="C17" s="9"/>
      <c r="D17" s="10"/>
      <c r="E17" s="11"/>
      <c r="G17" s="9"/>
      <c r="H17" s="10"/>
      <c r="I17" s="11"/>
      <c r="K17" s="9"/>
      <c r="L17" s="10"/>
      <c r="M17" s="11"/>
      <c r="P17" s="249"/>
      <c r="Q17" s="245"/>
      <c r="R17" s="133"/>
    </row>
    <row r="18" spans="2:18" s="1" customFormat="1" ht="14.15" customHeight="1" x14ac:dyDescent="0.35">
      <c r="B18" s="1" t="s">
        <v>6</v>
      </c>
      <c r="C18" s="12"/>
      <c r="D18" s="5"/>
      <c r="E18" s="13"/>
      <c r="G18" s="12"/>
      <c r="H18" s="5"/>
      <c r="I18" s="13"/>
      <c r="K18" s="12"/>
      <c r="L18" s="5"/>
      <c r="M18" s="13"/>
      <c r="P18" s="249" t="s">
        <v>154</v>
      </c>
      <c r="Q18" s="245" t="s">
        <v>179</v>
      </c>
      <c r="R18" s="133"/>
    </row>
    <row r="19" spans="2:18" s="1" customFormat="1" ht="14.15" customHeight="1" x14ac:dyDescent="0.35">
      <c r="B19" s="1" t="s">
        <v>7</v>
      </c>
      <c r="C19" s="12"/>
      <c r="D19" s="5"/>
      <c r="E19" s="13"/>
      <c r="G19" s="12"/>
      <c r="H19" s="5"/>
      <c r="I19" s="13"/>
      <c r="K19" s="12"/>
      <c r="L19" s="5"/>
      <c r="M19" s="13"/>
      <c r="P19" s="249" t="s">
        <v>154</v>
      </c>
      <c r="Q19" s="245" t="s">
        <v>180</v>
      </c>
      <c r="R19" s="133"/>
    </row>
    <row r="20" spans="2:18" s="1" customFormat="1" ht="14.15" customHeight="1" x14ac:dyDescent="0.35">
      <c r="B20" s="1" t="s">
        <v>8</v>
      </c>
      <c r="C20" s="12"/>
      <c r="D20" s="5"/>
      <c r="E20" s="13"/>
      <c r="G20" s="12"/>
      <c r="H20" s="5"/>
      <c r="I20" s="13"/>
      <c r="K20" s="12"/>
      <c r="L20" s="5"/>
      <c r="M20" s="13"/>
      <c r="P20" s="133"/>
      <c r="Q20" s="133"/>
      <c r="R20" s="133"/>
    </row>
    <row r="21" spans="2:18" ht="6.75" customHeight="1" x14ac:dyDescent="0.35">
      <c r="C21" s="9"/>
      <c r="D21" s="10"/>
      <c r="E21" s="11"/>
      <c r="G21" s="9"/>
      <c r="H21" s="10"/>
      <c r="I21" s="11"/>
      <c r="K21" s="9"/>
      <c r="L21" s="10"/>
      <c r="M21" s="11"/>
    </row>
    <row r="22" spans="2:18" ht="16" customHeight="1" x14ac:dyDescent="0.45">
      <c r="B22" s="3" t="s">
        <v>2</v>
      </c>
      <c r="C22" s="397" t="str">
        <f>IF(Spielplan!B7="","",Spielplan!B7)</f>
        <v/>
      </c>
      <c r="D22" s="398"/>
      <c r="E22" s="399"/>
      <c r="F22" s="4"/>
      <c r="G22" s="397" t="str">
        <f>IF(Spielplan!D7="","",Spielplan!D7)</f>
        <v/>
      </c>
      <c r="H22" s="398"/>
      <c r="I22" s="399"/>
      <c r="J22" s="4"/>
      <c r="K22" s="397" t="str">
        <f>IF(Spielplan!F7="","",Spielplan!F7)</f>
        <v/>
      </c>
      <c r="L22" s="398"/>
      <c r="M22" s="399"/>
    </row>
    <row r="23" spans="2:18" ht="11.25" customHeight="1" x14ac:dyDescent="0.35">
      <c r="C23" s="394" t="str">
        <f>IF(Spielplan!C7="","",Spielplan!C7)</f>
        <v/>
      </c>
      <c r="D23" s="395"/>
      <c r="E23" s="396"/>
      <c r="G23" s="394" t="str">
        <f>IF(Spielplan!E7="","",Spielplan!E7)</f>
        <v/>
      </c>
      <c r="H23" s="395"/>
      <c r="I23" s="396"/>
      <c r="K23" s="394" t="str">
        <f>IF(Spielplan!G7="","",Spielplan!G7)</f>
        <v/>
      </c>
      <c r="L23" s="395"/>
      <c r="M23" s="396"/>
    </row>
    <row r="24" spans="2:18" ht="5.15" customHeight="1" x14ac:dyDescent="0.35">
      <c r="C24" s="9"/>
      <c r="D24" s="10"/>
      <c r="E24" s="11"/>
      <c r="G24" s="9"/>
      <c r="H24" s="10"/>
      <c r="I24" s="11"/>
      <c r="K24" s="9"/>
      <c r="L24" s="10"/>
      <c r="M24" s="11"/>
    </row>
    <row r="25" spans="2:18" s="1" customFormat="1" ht="14.15" customHeight="1" x14ac:dyDescent="0.35">
      <c r="B25" s="1" t="s">
        <v>6</v>
      </c>
      <c r="C25" s="12"/>
      <c r="D25" s="5"/>
      <c r="E25" s="13"/>
      <c r="G25" s="12"/>
      <c r="H25" s="5"/>
      <c r="I25" s="13"/>
      <c r="K25" s="12"/>
      <c r="L25" s="5"/>
      <c r="M25" s="13"/>
    </row>
    <row r="26" spans="2:18" s="1" customFormat="1" ht="14.15" customHeight="1" x14ac:dyDescent="0.35">
      <c r="B26" s="1" t="s">
        <v>7</v>
      </c>
      <c r="C26" s="12"/>
      <c r="D26" s="5"/>
      <c r="E26" s="13"/>
      <c r="G26" s="12"/>
      <c r="H26" s="5"/>
      <c r="I26" s="13"/>
      <c r="K26" s="12"/>
      <c r="L26" s="5"/>
      <c r="M26" s="13"/>
    </row>
    <row r="27" spans="2:18" s="1" customFormat="1" ht="14.15" customHeight="1" x14ac:dyDescent="0.35">
      <c r="B27" s="1" t="s">
        <v>8</v>
      </c>
      <c r="C27" s="12"/>
      <c r="D27" s="5"/>
      <c r="E27" s="13"/>
      <c r="G27" s="12"/>
      <c r="H27" s="5"/>
      <c r="I27" s="13"/>
      <c r="K27" s="12"/>
      <c r="L27" s="5"/>
      <c r="M27" s="13"/>
    </row>
    <row r="28" spans="2:18" ht="6.75" customHeight="1" x14ac:dyDescent="0.35">
      <c r="C28" s="9"/>
      <c r="D28" s="10"/>
      <c r="E28" s="11"/>
      <c r="G28" s="9"/>
      <c r="H28" s="10"/>
      <c r="I28" s="11"/>
      <c r="K28" s="9"/>
      <c r="L28" s="10"/>
      <c r="M28" s="11"/>
    </row>
    <row r="29" spans="2:18" ht="16" customHeight="1" x14ac:dyDescent="0.45">
      <c r="B29" s="3" t="s">
        <v>3</v>
      </c>
      <c r="C29" s="397" t="str">
        <f>IF(Spielplan!B8="","",Spielplan!B8)</f>
        <v/>
      </c>
      <c r="D29" s="398"/>
      <c r="E29" s="399"/>
      <c r="F29" s="4"/>
      <c r="G29" s="397" t="str">
        <f>IF(Spielplan!D8="","",Spielplan!D8)</f>
        <v/>
      </c>
      <c r="H29" s="398"/>
      <c r="I29" s="399"/>
      <c r="J29" s="4"/>
      <c r="K29" s="397" t="str">
        <f>IF(Spielplan!F8="","",Spielplan!F8)</f>
        <v/>
      </c>
      <c r="L29" s="398"/>
      <c r="M29" s="399"/>
    </row>
    <row r="30" spans="2:18" ht="11.25" customHeight="1" x14ac:dyDescent="0.35">
      <c r="C30" s="394" t="str">
        <f>IF(Spielplan!C8="","",Spielplan!C8)</f>
        <v/>
      </c>
      <c r="D30" s="395"/>
      <c r="E30" s="396"/>
      <c r="G30" s="394" t="str">
        <f>IF(Spielplan!E8="","",Spielplan!E8)</f>
        <v/>
      </c>
      <c r="H30" s="395"/>
      <c r="I30" s="396"/>
      <c r="K30" s="394" t="str">
        <f>IF(Spielplan!G8="","",Spielplan!G8)</f>
        <v/>
      </c>
      <c r="L30" s="395"/>
      <c r="M30" s="396"/>
    </row>
    <row r="31" spans="2:18" ht="5.15" customHeight="1" x14ac:dyDescent="0.35">
      <c r="C31" s="9"/>
      <c r="D31" s="10"/>
      <c r="E31" s="11"/>
      <c r="G31" s="9"/>
      <c r="H31" s="10"/>
      <c r="I31" s="11"/>
      <c r="K31" s="9"/>
      <c r="L31" s="10"/>
      <c r="M31" s="11"/>
    </row>
    <row r="32" spans="2:18" s="1" customFormat="1" ht="14.15" customHeight="1" x14ac:dyDescent="0.35">
      <c r="B32" s="1" t="s">
        <v>6</v>
      </c>
      <c r="C32" s="12"/>
      <c r="D32" s="5"/>
      <c r="E32" s="13"/>
      <c r="G32" s="12"/>
      <c r="H32" s="5"/>
      <c r="I32" s="13"/>
      <c r="K32" s="12"/>
      <c r="L32" s="5"/>
      <c r="M32" s="13"/>
    </row>
    <row r="33" spans="2:13" s="1" customFormat="1" ht="14.15" customHeight="1" x14ac:dyDescent="0.35">
      <c r="B33" s="1" t="s">
        <v>7</v>
      </c>
      <c r="C33" s="12"/>
      <c r="D33" s="5"/>
      <c r="E33" s="13"/>
      <c r="G33" s="12"/>
      <c r="H33" s="5"/>
      <c r="I33" s="13"/>
      <c r="K33" s="12"/>
      <c r="L33" s="5"/>
      <c r="M33" s="13"/>
    </row>
    <row r="34" spans="2:13" s="1" customFormat="1" ht="14.15" customHeight="1" x14ac:dyDescent="0.35">
      <c r="B34" s="1" t="s">
        <v>8</v>
      </c>
      <c r="C34" s="12"/>
      <c r="D34" s="5"/>
      <c r="E34" s="13"/>
      <c r="G34" s="12"/>
      <c r="H34" s="5"/>
      <c r="I34" s="13"/>
      <c r="K34" s="12"/>
      <c r="L34" s="5"/>
      <c r="M34" s="13"/>
    </row>
    <row r="35" spans="2:13" ht="6.75" customHeight="1" x14ac:dyDescent="0.35">
      <c r="C35" s="9"/>
      <c r="D35" s="10"/>
      <c r="E35" s="11"/>
      <c r="G35" s="9"/>
      <c r="H35" s="10"/>
      <c r="I35" s="11"/>
      <c r="K35" s="9"/>
      <c r="L35" s="10"/>
      <c r="M35" s="11"/>
    </row>
    <row r="36" spans="2:13" ht="16" customHeight="1" x14ac:dyDescent="0.45">
      <c r="B36" s="3" t="s">
        <v>4</v>
      </c>
      <c r="C36" s="397" t="str">
        <f>IF(Spielplan!B9="","",Spielplan!B9)</f>
        <v/>
      </c>
      <c r="D36" s="398"/>
      <c r="E36" s="399"/>
      <c r="F36" s="4"/>
      <c r="G36" s="397" t="str">
        <f>IF(Spielplan!D9="","",Spielplan!D9)</f>
        <v/>
      </c>
      <c r="H36" s="398"/>
      <c r="I36" s="399"/>
      <c r="J36" s="4"/>
      <c r="K36" s="397" t="str">
        <f>IF(Spielplan!F9="","",Spielplan!F9)</f>
        <v/>
      </c>
      <c r="L36" s="398"/>
      <c r="M36" s="399"/>
    </row>
    <row r="37" spans="2:13" ht="11.25" customHeight="1" x14ac:dyDescent="0.35">
      <c r="C37" s="394" t="str">
        <f>IF(Spielplan!C9="","",Spielplan!C9)</f>
        <v/>
      </c>
      <c r="D37" s="395"/>
      <c r="E37" s="396"/>
      <c r="G37" s="394" t="str">
        <f>IF(Spielplan!E9="","",Spielplan!E9)</f>
        <v/>
      </c>
      <c r="H37" s="395"/>
      <c r="I37" s="396"/>
      <c r="K37" s="394" t="str">
        <f>IF(Spielplan!G9="","",Spielplan!G9)</f>
        <v/>
      </c>
      <c r="L37" s="395"/>
      <c r="M37" s="396"/>
    </row>
    <row r="38" spans="2:13" ht="5.15" customHeight="1" x14ac:dyDescent="0.35">
      <c r="C38" s="9"/>
      <c r="D38" s="10"/>
      <c r="E38" s="11"/>
      <c r="G38" s="9"/>
      <c r="H38" s="10"/>
      <c r="I38" s="11"/>
      <c r="K38" s="9"/>
      <c r="L38" s="10"/>
      <c r="M38" s="11"/>
    </row>
    <row r="39" spans="2:13" s="1" customFormat="1" ht="14.15" customHeight="1" x14ac:dyDescent="0.35">
      <c r="B39" s="1" t="s">
        <v>6</v>
      </c>
      <c r="C39" s="12"/>
      <c r="D39" s="5"/>
      <c r="E39" s="13"/>
      <c r="G39" s="12"/>
      <c r="H39" s="5"/>
      <c r="I39" s="13"/>
      <c r="K39" s="12"/>
      <c r="L39" s="5"/>
      <c r="M39" s="13"/>
    </row>
    <row r="40" spans="2:13" s="1" customFormat="1" ht="14.15" customHeight="1" x14ac:dyDescent="0.35">
      <c r="B40" s="1" t="s">
        <v>7</v>
      </c>
      <c r="C40" s="12"/>
      <c r="D40" s="5"/>
      <c r="E40" s="13"/>
      <c r="G40" s="12"/>
      <c r="H40" s="5"/>
      <c r="I40" s="13"/>
      <c r="K40" s="12"/>
      <c r="L40" s="5"/>
      <c r="M40" s="13"/>
    </row>
    <row r="41" spans="2:13" s="1" customFormat="1" ht="14.15" customHeight="1" x14ac:dyDescent="0.35">
      <c r="B41" s="1" t="s">
        <v>8</v>
      </c>
      <c r="C41" s="12"/>
      <c r="D41" s="5"/>
      <c r="E41" s="13"/>
      <c r="G41" s="12"/>
      <c r="H41" s="5"/>
      <c r="I41" s="13"/>
      <c r="K41" s="12"/>
      <c r="L41" s="5"/>
      <c r="M41" s="13"/>
    </row>
    <row r="42" spans="2:13" ht="6.75" customHeight="1" x14ac:dyDescent="0.35">
      <c r="C42" s="9"/>
      <c r="D42" s="10"/>
      <c r="E42" s="11"/>
      <c r="G42" s="9"/>
      <c r="H42" s="10"/>
      <c r="I42" s="11"/>
      <c r="K42" s="9"/>
      <c r="L42" s="10"/>
      <c r="M42" s="11"/>
    </row>
    <row r="43" spans="2:13" ht="16" customHeight="1" x14ac:dyDescent="0.45">
      <c r="B43" s="3" t="s">
        <v>5</v>
      </c>
      <c r="C43" s="397" t="str">
        <f>IF(Spielplan!B10="","",Spielplan!B10)</f>
        <v/>
      </c>
      <c r="D43" s="398"/>
      <c r="E43" s="399"/>
      <c r="F43" s="4"/>
      <c r="G43" s="397" t="str">
        <f>IF(Spielplan!D10="","",Spielplan!D10)</f>
        <v/>
      </c>
      <c r="H43" s="398"/>
      <c r="I43" s="399"/>
      <c r="J43" s="4"/>
      <c r="K43" s="397" t="str">
        <f>IF(Spielplan!F10="","",Spielplan!F10)</f>
        <v/>
      </c>
      <c r="L43" s="398"/>
      <c r="M43" s="399"/>
    </row>
    <row r="44" spans="2:13" ht="11.25" customHeight="1" x14ac:dyDescent="0.35">
      <c r="C44" s="394" t="str">
        <f>IF(Spielplan!C10="","",Spielplan!C10)</f>
        <v/>
      </c>
      <c r="D44" s="395"/>
      <c r="E44" s="396"/>
      <c r="G44" s="394" t="str">
        <f>IF(Spielplan!E10="","",Spielplan!E10)</f>
        <v/>
      </c>
      <c r="H44" s="395"/>
      <c r="I44" s="396"/>
      <c r="K44" s="394" t="str">
        <f>IF(Spielplan!G10="","",Spielplan!G10)</f>
        <v/>
      </c>
      <c r="L44" s="395"/>
      <c r="M44" s="396"/>
    </row>
    <row r="45" spans="2:13" ht="5.15" customHeight="1" x14ac:dyDescent="0.35">
      <c r="C45" s="9"/>
      <c r="D45" s="10"/>
      <c r="E45" s="11"/>
      <c r="G45" s="9"/>
      <c r="H45" s="10"/>
      <c r="I45" s="11"/>
      <c r="K45" s="9"/>
      <c r="L45" s="10"/>
      <c r="M45" s="11"/>
    </row>
    <row r="46" spans="2:13" s="1" customFormat="1" ht="14.15" customHeight="1" x14ac:dyDescent="0.35">
      <c r="B46" s="1" t="s">
        <v>6</v>
      </c>
      <c r="C46" s="12"/>
      <c r="D46" s="5"/>
      <c r="E46" s="13"/>
      <c r="G46" s="12"/>
      <c r="H46" s="5"/>
      <c r="I46" s="13"/>
      <c r="K46" s="12"/>
      <c r="L46" s="5"/>
      <c r="M46" s="13"/>
    </row>
    <row r="47" spans="2:13" s="1" customFormat="1" ht="14.15" customHeight="1" x14ac:dyDescent="0.35">
      <c r="B47" s="1" t="s">
        <v>7</v>
      </c>
      <c r="C47" s="12"/>
      <c r="D47" s="5"/>
      <c r="E47" s="13"/>
      <c r="G47" s="12"/>
      <c r="H47" s="5"/>
      <c r="I47" s="13"/>
      <c r="K47" s="12"/>
      <c r="L47" s="5"/>
      <c r="M47" s="13"/>
    </row>
    <row r="48" spans="2:13" s="1" customFormat="1" ht="14.15" customHeight="1" x14ac:dyDescent="0.35">
      <c r="B48" s="1" t="s">
        <v>8</v>
      </c>
      <c r="C48" s="12"/>
      <c r="D48" s="5"/>
      <c r="E48" s="13"/>
      <c r="G48" s="12"/>
      <c r="H48" s="5"/>
      <c r="I48" s="13"/>
      <c r="K48" s="12"/>
      <c r="L48" s="5"/>
      <c r="M48" s="13"/>
    </row>
    <row r="49" spans="2:13" ht="6.75" customHeight="1" x14ac:dyDescent="0.35">
      <c r="C49" s="9"/>
      <c r="D49" s="10"/>
      <c r="E49" s="11"/>
      <c r="G49" s="9"/>
      <c r="H49" s="10"/>
      <c r="I49" s="11"/>
      <c r="K49" s="9"/>
      <c r="L49" s="10"/>
      <c r="M49" s="11"/>
    </row>
    <row r="50" spans="2:13" ht="16" customHeight="1" x14ac:dyDescent="0.45">
      <c r="B50" s="3" t="s">
        <v>10</v>
      </c>
      <c r="C50" s="397" t="str">
        <f>IF(Spielplan!B11="","",Spielplan!B11)</f>
        <v/>
      </c>
      <c r="D50" s="398"/>
      <c r="E50" s="399"/>
      <c r="F50" s="4"/>
      <c r="G50" s="397" t="str">
        <f>IF(Spielplan!D11="","",Spielplan!D11)</f>
        <v/>
      </c>
      <c r="H50" s="398"/>
      <c r="I50" s="399"/>
      <c r="J50" s="4"/>
      <c r="K50" s="397" t="str">
        <f>IF(Spielplan!F11="","",Spielplan!F11)</f>
        <v/>
      </c>
      <c r="L50" s="398"/>
      <c r="M50" s="399"/>
    </row>
    <row r="51" spans="2:13" ht="11.25" customHeight="1" x14ac:dyDescent="0.35">
      <c r="C51" s="394" t="str">
        <f>IF(Spielplan!C11="","",Spielplan!C11)</f>
        <v/>
      </c>
      <c r="D51" s="395"/>
      <c r="E51" s="396"/>
      <c r="G51" s="394" t="str">
        <f>IF(Spielplan!E11="","",Spielplan!E11)</f>
        <v/>
      </c>
      <c r="H51" s="395"/>
      <c r="I51" s="396"/>
      <c r="K51" s="394" t="str">
        <f>IF(Spielplan!G11="","",Spielplan!G11)</f>
        <v/>
      </c>
      <c r="L51" s="395"/>
      <c r="M51" s="396"/>
    </row>
    <row r="52" spans="2:13" ht="5.15" customHeight="1" x14ac:dyDescent="0.35">
      <c r="C52" s="9"/>
      <c r="D52" s="10"/>
      <c r="E52" s="11"/>
      <c r="G52" s="9"/>
      <c r="H52" s="10"/>
      <c r="I52" s="11"/>
      <c r="K52" s="9"/>
      <c r="L52" s="10"/>
      <c r="M52" s="11"/>
    </row>
    <row r="53" spans="2:13" s="1" customFormat="1" ht="14.15" customHeight="1" x14ac:dyDescent="0.35">
      <c r="B53" s="1" t="s">
        <v>6</v>
      </c>
      <c r="C53" s="12"/>
      <c r="D53" s="5"/>
      <c r="E53" s="13"/>
      <c r="G53" s="12"/>
      <c r="H53" s="5"/>
      <c r="I53" s="13"/>
      <c r="K53" s="12"/>
      <c r="L53" s="5"/>
      <c r="M53" s="13"/>
    </row>
    <row r="54" spans="2:13" s="1" customFormat="1" ht="14.15" customHeight="1" x14ac:dyDescent="0.35">
      <c r="B54" s="1" t="s">
        <v>7</v>
      </c>
      <c r="C54" s="12"/>
      <c r="D54" s="5"/>
      <c r="E54" s="13"/>
      <c r="G54" s="12"/>
      <c r="H54" s="5"/>
      <c r="I54" s="13"/>
      <c r="K54" s="12"/>
      <c r="L54" s="5"/>
      <c r="M54" s="13"/>
    </row>
    <row r="55" spans="2:13" s="1" customFormat="1" ht="14.15" customHeight="1" x14ac:dyDescent="0.35">
      <c r="B55" s="1" t="s">
        <v>8</v>
      </c>
      <c r="C55" s="12"/>
      <c r="D55" s="5"/>
      <c r="E55" s="13"/>
      <c r="G55" s="12"/>
      <c r="H55" s="5"/>
      <c r="I55" s="13"/>
      <c r="K55" s="12"/>
      <c r="L55" s="5"/>
      <c r="M55" s="13"/>
    </row>
    <row r="56" spans="2:13" ht="6.75" customHeight="1" x14ac:dyDescent="0.35">
      <c r="C56" s="9"/>
      <c r="D56" s="10"/>
      <c r="E56" s="11"/>
      <c r="G56" s="9"/>
      <c r="H56" s="10"/>
      <c r="I56" s="11"/>
      <c r="K56" s="9"/>
      <c r="L56" s="10"/>
      <c r="M56" s="11"/>
    </row>
    <row r="57" spans="2:13" ht="16" customHeight="1" x14ac:dyDescent="0.45">
      <c r="B57" s="3" t="s">
        <v>143</v>
      </c>
      <c r="C57" s="397" t="str">
        <f>IF(Spielplan!B12="","",Spielplan!B12)</f>
        <v/>
      </c>
      <c r="D57" s="398"/>
      <c r="E57" s="399"/>
      <c r="F57" s="4"/>
      <c r="G57" s="397" t="str">
        <f>IF(Spielplan!D12="","",Spielplan!D12)</f>
        <v/>
      </c>
      <c r="H57" s="398"/>
      <c r="I57" s="399"/>
      <c r="J57" s="4"/>
      <c r="K57" s="397" t="str">
        <f>IF(Spielplan!F12="","",Spielplan!F12)</f>
        <v/>
      </c>
      <c r="L57" s="398"/>
      <c r="M57" s="399"/>
    </row>
    <row r="58" spans="2:13" ht="11.25" customHeight="1" x14ac:dyDescent="0.35">
      <c r="C58" s="394" t="str">
        <f>IF(Spielplan!C12="","",Spielplan!C12)</f>
        <v/>
      </c>
      <c r="D58" s="395"/>
      <c r="E58" s="396"/>
      <c r="G58" s="394" t="str">
        <f>IF(Spielplan!E12="","",Spielplan!E12)</f>
        <v/>
      </c>
      <c r="H58" s="395"/>
      <c r="I58" s="396"/>
      <c r="K58" s="394" t="str">
        <f>IF(Spielplan!G12="","",Spielplan!G12)</f>
        <v/>
      </c>
      <c r="L58" s="395"/>
      <c r="M58" s="396"/>
    </row>
    <row r="59" spans="2:13" ht="5.15" customHeight="1" x14ac:dyDescent="0.35">
      <c r="C59" s="9"/>
      <c r="D59" s="10"/>
      <c r="E59" s="11"/>
      <c r="G59" s="9"/>
      <c r="H59" s="10"/>
      <c r="I59" s="11"/>
      <c r="K59" s="9"/>
      <c r="L59" s="10"/>
      <c r="M59" s="11"/>
    </row>
    <row r="60" spans="2:13" s="1" customFormat="1" ht="14.15" customHeight="1" x14ac:dyDescent="0.35">
      <c r="B60" s="1" t="s">
        <v>6</v>
      </c>
      <c r="C60" s="12"/>
      <c r="D60" s="5"/>
      <c r="E60" s="13"/>
      <c r="G60" s="12"/>
      <c r="H60" s="5"/>
      <c r="I60" s="13"/>
      <c r="K60" s="12"/>
      <c r="L60" s="5"/>
      <c r="M60" s="13"/>
    </row>
    <row r="61" spans="2:13" s="1" customFormat="1" ht="14.15" customHeight="1" x14ac:dyDescent="0.35">
      <c r="B61" s="1" t="s">
        <v>7</v>
      </c>
      <c r="C61" s="12"/>
      <c r="D61" s="5"/>
      <c r="E61" s="13"/>
      <c r="G61" s="12"/>
      <c r="H61" s="5"/>
      <c r="I61" s="13"/>
      <c r="K61" s="12"/>
      <c r="L61" s="5"/>
      <c r="M61" s="13"/>
    </row>
    <row r="62" spans="2:13" s="1" customFormat="1" ht="14.15" customHeight="1" x14ac:dyDescent="0.35">
      <c r="B62" s="1" t="s">
        <v>8</v>
      </c>
      <c r="C62" s="12"/>
      <c r="D62" s="5"/>
      <c r="E62" s="13"/>
      <c r="G62" s="12"/>
      <c r="H62" s="5"/>
      <c r="I62" s="13"/>
      <c r="K62" s="12"/>
      <c r="L62" s="5"/>
      <c r="M62" s="13"/>
    </row>
    <row r="63" spans="2:13" ht="6.75" customHeight="1" x14ac:dyDescent="0.35">
      <c r="C63" s="9"/>
      <c r="D63" s="10"/>
      <c r="E63" s="11"/>
      <c r="G63" s="9"/>
      <c r="H63" s="10"/>
      <c r="I63" s="11"/>
      <c r="K63" s="9"/>
      <c r="L63" s="10"/>
      <c r="M63" s="11"/>
    </row>
    <row r="64" spans="2:13" ht="16" customHeight="1" x14ac:dyDescent="0.45">
      <c r="B64" s="3" t="s">
        <v>144</v>
      </c>
      <c r="C64" s="397" t="str">
        <f>IF(Spielplan!B13="","",Spielplan!B13)</f>
        <v/>
      </c>
      <c r="D64" s="398"/>
      <c r="E64" s="399"/>
      <c r="F64" s="4"/>
      <c r="G64" s="397" t="str">
        <f>IF(Spielplan!D13="","",Spielplan!D13)</f>
        <v/>
      </c>
      <c r="H64" s="398"/>
      <c r="I64" s="399"/>
      <c r="J64" s="4"/>
      <c r="K64" s="397" t="str">
        <f>IF(Spielplan!F13="","",Spielplan!F13)</f>
        <v/>
      </c>
      <c r="L64" s="398"/>
      <c r="M64" s="399"/>
    </row>
    <row r="65" spans="2:13" ht="11.25" customHeight="1" x14ac:dyDescent="0.35">
      <c r="C65" s="394" t="str">
        <f>IF(Spielplan!C13="","",Spielplan!C13)</f>
        <v/>
      </c>
      <c r="D65" s="395"/>
      <c r="E65" s="396"/>
      <c r="G65" s="394" t="str">
        <f>IF(Spielplan!E13="","",Spielplan!E13)</f>
        <v/>
      </c>
      <c r="H65" s="395"/>
      <c r="I65" s="396"/>
      <c r="K65" s="394" t="str">
        <f>IF(Spielplan!G13="","",Spielplan!G13)</f>
        <v/>
      </c>
      <c r="L65" s="395"/>
      <c r="M65" s="396"/>
    </row>
    <row r="66" spans="2:13" ht="5.15" customHeight="1" x14ac:dyDescent="0.35">
      <c r="C66" s="9"/>
      <c r="D66" s="10"/>
      <c r="E66" s="11"/>
      <c r="G66" s="9"/>
      <c r="H66" s="10"/>
      <c r="I66" s="11"/>
      <c r="K66" s="9"/>
      <c r="L66" s="10"/>
      <c r="M66" s="11"/>
    </row>
    <row r="67" spans="2:13" s="1" customFormat="1" ht="14.15" customHeight="1" x14ac:dyDescent="0.35">
      <c r="B67" s="1" t="s">
        <v>6</v>
      </c>
      <c r="C67" s="12"/>
      <c r="D67" s="5"/>
      <c r="E67" s="13"/>
      <c r="G67" s="12"/>
      <c r="H67" s="5"/>
      <c r="I67" s="13"/>
      <c r="K67" s="12"/>
      <c r="L67" s="5"/>
      <c r="M67" s="13"/>
    </row>
    <row r="68" spans="2:13" s="1" customFormat="1" ht="14.15" customHeight="1" x14ac:dyDescent="0.35">
      <c r="B68" s="1" t="s">
        <v>7</v>
      </c>
      <c r="C68" s="12"/>
      <c r="D68" s="5"/>
      <c r="E68" s="13"/>
      <c r="G68" s="12"/>
      <c r="H68" s="5"/>
      <c r="I68" s="13"/>
      <c r="K68" s="12"/>
      <c r="L68" s="5"/>
      <c r="M68" s="13"/>
    </row>
    <row r="69" spans="2:13" s="1" customFormat="1" ht="14.15" customHeight="1" x14ac:dyDescent="0.35">
      <c r="B69" s="1" t="s">
        <v>8</v>
      </c>
      <c r="C69" s="12"/>
      <c r="D69" s="5"/>
      <c r="E69" s="13"/>
      <c r="G69" s="12"/>
      <c r="H69" s="5"/>
      <c r="I69" s="13"/>
      <c r="K69" s="12"/>
      <c r="L69" s="5"/>
      <c r="M69" s="13"/>
    </row>
    <row r="70" spans="2:13" ht="6.75" customHeight="1" x14ac:dyDescent="0.35">
      <c r="C70" s="14"/>
      <c r="D70" s="15"/>
      <c r="E70" s="16"/>
      <c r="G70" s="14"/>
      <c r="H70" s="15"/>
      <c r="I70" s="16"/>
      <c r="K70" s="14"/>
      <c r="L70" s="15"/>
      <c r="M70" s="16"/>
    </row>
    <row r="71" spans="2:13" ht="3" customHeight="1" x14ac:dyDescent="0.35"/>
  </sheetData>
  <sheetProtection sheet="1" objects="1" scenarios="1" formatColumns="0" formatRows="0"/>
  <mergeCells count="55">
    <mergeCell ref="C3:M3"/>
    <mergeCell ref="C22:E22"/>
    <mergeCell ref="G22:I22"/>
    <mergeCell ref="K22:M22"/>
    <mergeCell ref="G64:I64"/>
    <mergeCell ref="K64:M64"/>
    <mergeCell ref="K29:M29"/>
    <mergeCell ref="K30:M30"/>
    <mergeCell ref="K36:M36"/>
    <mergeCell ref="K37:M37"/>
    <mergeCell ref="K43:M43"/>
    <mergeCell ref="K44:M44"/>
    <mergeCell ref="G23:I23"/>
    <mergeCell ref="G15:I15"/>
    <mergeCell ref="G16:I16"/>
    <mergeCell ref="K8:M8"/>
    <mergeCell ref="K9:M9"/>
    <mergeCell ref="K15:M15"/>
    <mergeCell ref="K16:M16"/>
    <mergeCell ref="K23:M23"/>
    <mergeCell ref="G43:I43"/>
    <mergeCell ref="G44:I44"/>
    <mergeCell ref="G36:I36"/>
    <mergeCell ref="G37:I37"/>
    <mergeCell ref="G29:I29"/>
    <mergeCell ref="G30:I30"/>
    <mergeCell ref="C37:E37"/>
    <mergeCell ref="C64:E64"/>
    <mergeCell ref="C65:E65"/>
    <mergeCell ref="C43:E43"/>
    <mergeCell ref="C44:E44"/>
    <mergeCell ref="C50:E50"/>
    <mergeCell ref="C57:E57"/>
    <mergeCell ref="C29:E29"/>
    <mergeCell ref="C8:E8"/>
    <mergeCell ref="C9:E9"/>
    <mergeCell ref="C30:E30"/>
    <mergeCell ref="C36:E36"/>
    <mergeCell ref="G8:I8"/>
    <mergeCell ref="G9:I9"/>
    <mergeCell ref="C15:E15"/>
    <mergeCell ref="C16:E16"/>
    <mergeCell ref="C23:E23"/>
    <mergeCell ref="G50:I50"/>
    <mergeCell ref="K50:M50"/>
    <mergeCell ref="C51:E51"/>
    <mergeCell ref="G51:I51"/>
    <mergeCell ref="K51:M51"/>
    <mergeCell ref="G65:I65"/>
    <mergeCell ref="K65:M65"/>
    <mergeCell ref="G57:I57"/>
    <mergeCell ref="K57:M57"/>
    <mergeCell ref="C58:E58"/>
    <mergeCell ref="G58:I58"/>
    <mergeCell ref="K58:M58"/>
  </mergeCells>
  <conditionalFormatting sqref="D11">
    <cfRule type="expression" dxfId="83" priority="219">
      <formula>D11&lt;&gt;""</formula>
    </cfRule>
  </conditionalFormatting>
  <conditionalFormatting sqref="D12">
    <cfRule type="expression" dxfId="82" priority="218">
      <formula>D12&lt;&gt;""</formula>
    </cfRule>
  </conditionalFormatting>
  <conditionalFormatting sqref="D13">
    <cfRule type="expression" dxfId="81" priority="217">
      <formula>D13&lt;&gt;""</formula>
    </cfRule>
  </conditionalFormatting>
  <conditionalFormatting sqref="H11">
    <cfRule type="expression" dxfId="80" priority="84">
      <formula>H11&lt;&gt;""</formula>
    </cfRule>
  </conditionalFormatting>
  <conditionalFormatting sqref="H12">
    <cfRule type="expression" dxfId="79" priority="83">
      <formula>H12&lt;&gt;""</formula>
    </cfRule>
  </conditionalFormatting>
  <conditionalFormatting sqref="H13">
    <cfRule type="expression" dxfId="78" priority="82">
      <formula>H13&lt;&gt;""</formula>
    </cfRule>
  </conditionalFormatting>
  <conditionalFormatting sqref="L11">
    <cfRule type="expression" dxfId="77" priority="81">
      <formula>L11&lt;&gt;""</formula>
    </cfRule>
  </conditionalFormatting>
  <conditionalFormatting sqref="L12">
    <cfRule type="expression" dxfId="76" priority="80">
      <formula>L12&lt;&gt;""</formula>
    </cfRule>
  </conditionalFormatting>
  <conditionalFormatting sqref="L13">
    <cfRule type="expression" dxfId="75" priority="79">
      <formula>L13&lt;&gt;""</formula>
    </cfRule>
  </conditionalFormatting>
  <conditionalFormatting sqref="D18">
    <cfRule type="expression" dxfId="74" priority="78">
      <formula>D18&lt;&gt;""</formula>
    </cfRule>
  </conditionalFormatting>
  <conditionalFormatting sqref="D19">
    <cfRule type="expression" dxfId="73" priority="77">
      <formula>D19&lt;&gt;""</formula>
    </cfRule>
  </conditionalFormatting>
  <conditionalFormatting sqref="D20">
    <cfRule type="expression" dxfId="72" priority="76">
      <formula>D20&lt;&gt;""</formula>
    </cfRule>
  </conditionalFormatting>
  <conditionalFormatting sqref="H18">
    <cfRule type="expression" dxfId="71" priority="75">
      <formula>H18&lt;&gt;""</formula>
    </cfRule>
  </conditionalFormatting>
  <conditionalFormatting sqref="H19">
    <cfRule type="expression" dxfId="70" priority="74">
      <formula>H19&lt;&gt;""</formula>
    </cfRule>
  </conditionalFormatting>
  <conditionalFormatting sqref="H20">
    <cfRule type="expression" dxfId="69" priority="73">
      <formula>H20&lt;&gt;""</formula>
    </cfRule>
  </conditionalFormatting>
  <conditionalFormatting sqref="L18">
    <cfRule type="expression" dxfId="68" priority="72">
      <formula>L18&lt;&gt;""</formula>
    </cfRule>
  </conditionalFormatting>
  <conditionalFormatting sqref="L19">
    <cfRule type="expression" dxfId="67" priority="71">
      <formula>L19&lt;&gt;""</formula>
    </cfRule>
  </conditionalFormatting>
  <conditionalFormatting sqref="L20">
    <cfRule type="expression" dxfId="66" priority="70">
      <formula>L20&lt;&gt;""</formula>
    </cfRule>
  </conditionalFormatting>
  <conditionalFormatting sqref="D25">
    <cfRule type="expression" dxfId="65" priority="69">
      <formula>D25&lt;&gt;""</formula>
    </cfRule>
  </conditionalFormatting>
  <conditionalFormatting sqref="D26">
    <cfRule type="expression" dxfId="64" priority="68">
      <formula>D26&lt;&gt;""</formula>
    </cfRule>
  </conditionalFormatting>
  <conditionalFormatting sqref="D27">
    <cfRule type="expression" dxfId="63" priority="67">
      <formula>D27&lt;&gt;""</formula>
    </cfRule>
  </conditionalFormatting>
  <conditionalFormatting sqref="H25">
    <cfRule type="expression" dxfId="62" priority="66">
      <formula>H25&lt;&gt;""</formula>
    </cfRule>
  </conditionalFormatting>
  <conditionalFormatting sqref="H26">
    <cfRule type="expression" dxfId="61" priority="65">
      <formula>H26&lt;&gt;""</formula>
    </cfRule>
  </conditionalFormatting>
  <conditionalFormatting sqref="H27">
    <cfRule type="expression" dxfId="60" priority="64">
      <formula>H27&lt;&gt;""</formula>
    </cfRule>
  </conditionalFormatting>
  <conditionalFormatting sqref="L25">
    <cfRule type="expression" dxfId="59" priority="63">
      <formula>L25&lt;&gt;""</formula>
    </cfRule>
  </conditionalFormatting>
  <conditionalFormatting sqref="L26">
    <cfRule type="expression" dxfId="58" priority="62">
      <formula>L26&lt;&gt;""</formula>
    </cfRule>
  </conditionalFormatting>
  <conditionalFormatting sqref="L27">
    <cfRule type="expression" dxfId="57" priority="61">
      <formula>L27&lt;&gt;""</formula>
    </cfRule>
  </conditionalFormatting>
  <conditionalFormatting sqref="D32">
    <cfRule type="expression" dxfId="56" priority="60">
      <formula>D32&lt;&gt;""</formula>
    </cfRule>
  </conditionalFormatting>
  <conditionalFormatting sqref="D33">
    <cfRule type="expression" dxfId="55" priority="59">
      <formula>D33&lt;&gt;""</formula>
    </cfRule>
  </conditionalFormatting>
  <conditionalFormatting sqref="D34">
    <cfRule type="expression" dxfId="54" priority="58">
      <formula>D34&lt;&gt;""</formula>
    </cfRule>
  </conditionalFormatting>
  <conditionalFormatting sqref="H32">
    <cfRule type="expression" dxfId="53" priority="54">
      <formula>H32&lt;&gt;""</formula>
    </cfRule>
  </conditionalFormatting>
  <conditionalFormatting sqref="H33">
    <cfRule type="expression" dxfId="52" priority="53">
      <formula>H33&lt;&gt;""</formula>
    </cfRule>
  </conditionalFormatting>
  <conditionalFormatting sqref="H34">
    <cfRule type="expression" dxfId="51" priority="52">
      <formula>H34&lt;&gt;""</formula>
    </cfRule>
  </conditionalFormatting>
  <conditionalFormatting sqref="L32">
    <cfRule type="expression" dxfId="50" priority="51">
      <formula>L32&lt;&gt;""</formula>
    </cfRule>
  </conditionalFormatting>
  <conditionalFormatting sqref="L33">
    <cfRule type="expression" dxfId="49" priority="50">
      <formula>L33&lt;&gt;""</formula>
    </cfRule>
  </conditionalFormatting>
  <conditionalFormatting sqref="L34">
    <cfRule type="expression" dxfId="48" priority="49">
      <formula>L34&lt;&gt;""</formula>
    </cfRule>
  </conditionalFormatting>
  <conditionalFormatting sqref="L39">
    <cfRule type="expression" dxfId="47" priority="48">
      <formula>L39&lt;&gt;""</formula>
    </cfRule>
  </conditionalFormatting>
  <conditionalFormatting sqref="L40">
    <cfRule type="expression" dxfId="46" priority="47">
      <formula>L40&lt;&gt;""</formula>
    </cfRule>
  </conditionalFormatting>
  <conditionalFormatting sqref="L41">
    <cfRule type="expression" dxfId="45" priority="46">
      <formula>L41&lt;&gt;""</formula>
    </cfRule>
  </conditionalFormatting>
  <conditionalFormatting sqref="H39">
    <cfRule type="expression" dxfId="44" priority="45">
      <formula>H39&lt;&gt;""</formula>
    </cfRule>
  </conditionalFormatting>
  <conditionalFormatting sqref="H40">
    <cfRule type="expression" dxfId="43" priority="44">
      <formula>H40&lt;&gt;""</formula>
    </cfRule>
  </conditionalFormatting>
  <conditionalFormatting sqref="H41">
    <cfRule type="expression" dxfId="42" priority="43">
      <formula>H41&lt;&gt;""</formula>
    </cfRule>
  </conditionalFormatting>
  <conditionalFormatting sqref="D39">
    <cfRule type="expression" dxfId="41" priority="42">
      <formula>D39&lt;&gt;""</formula>
    </cfRule>
  </conditionalFormatting>
  <conditionalFormatting sqref="D40">
    <cfRule type="expression" dxfId="40" priority="41">
      <formula>D40&lt;&gt;""</formula>
    </cfRule>
  </conditionalFormatting>
  <conditionalFormatting sqref="D41">
    <cfRule type="expression" dxfId="39" priority="40">
      <formula>D41&lt;&gt;""</formula>
    </cfRule>
  </conditionalFormatting>
  <conditionalFormatting sqref="D46">
    <cfRule type="expression" dxfId="38" priority="39">
      <formula>D46&lt;&gt;""</formula>
    </cfRule>
  </conditionalFormatting>
  <conditionalFormatting sqref="D47">
    <cfRule type="expression" dxfId="37" priority="38">
      <formula>D47&lt;&gt;""</formula>
    </cfRule>
  </conditionalFormatting>
  <conditionalFormatting sqref="D48">
    <cfRule type="expression" dxfId="36" priority="37">
      <formula>D48&lt;&gt;""</formula>
    </cfRule>
  </conditionalFormatting>
  <conditionalFormatting sqref="H46">
    <cfRule type="expression" dxfId="35" priority="36">
      <formula>H46&lt;&gt;""</formula>
    </cfRule>
  </conditionalFormatting>
  <conditionalFormatting sqref="H47">
    <cfRule type="expression" dxfId="34" priority="35">
      <formula>H47&lt;&gt;""</formula>
    </cfRule>
  </conditionalFormatting>
  <conditionalFormatting sqref="H48">
    <cfRule type="expression" dxfId="33" priority="34">
      <formula>H48&lt;&gt;""</formula>
    </cfRule>
  </conditionalFormatting>
  <conditionalFormatting sqref="D67">
    <cfRule type="expression" dxfId="32" priority="33">
      <formula>D67&lt;&gt;""</formula>
    </cfRule>
  </conditionalFormatting>
  <conditionalFormatting sqref="D68">
    <cfRule type="expression" dxfId="31" priority="32">
      <formula>D68&lt;&gt;""</formula>
    </cfRule>
  </conditionalFormatting>
  <conditionalFormatting sqref="D69">
    <cfRule type="expression" dxfId="30" priority="31">
      <formula>D69&lt;&gt;""</formula>
    </cfRule>
  </conditionalFormatting>
  <conditionalFormatting sqref="L53">
    <cfRule type="expression" dxfId="29" priority="30">
      <formula>L53&lt;&gt;""</formula>
    </cfRule>
  </conditionalFormatting>
  <conditionalFormatting sqref="L54">
    <cfRule type="expression" dxfId="28" priority="29">
      <formula>L54&lt;&gt;""</formula>
    </cfRule>
  </conditionalFormatting>
  <conditionalFormatting sqref="L55">
    <cfRule type="expression" dxfId="27" priority="28">
      <formula>L55&lt;&gt;""</formula>
    </cfRule>
  </conditionalFormatting>
  <conditionalFormatting sqref="H53">
    <cfRule type="expression" dxfId="26" priority="27">
      <formula>H53&lt;&gt;""</formula>
    </cfRule>
  </conditionalFormatting>
  <conditionalFormatting sqref="H54">
    <cfRule type="expression" dxfId="25" priority="26">
      <formula>H54&lt;&gt;""</formula>
    </cfRule>
  </conditionalFormatting>
  <conditionalFormatting sqref="H55">
    <cfRule type="expression" dxfId="24" priority="25">
      <formula>H55&lt;&gt;""</formula>
    </cfRule>
  </conditionalFormatting>
  <conditionalFormatting sqref="D53">
    <cfRule type="expression" dxfId="23" priority="24">
      <formula>D53&lt;&gt;""</formula>
    </cfRule>
  </conditionalFormatting>
  <conditionalFormatting sqref="D54">
    <cfRule type="expression" dxfId="22" priority="23">
      <formula>D54&lt;&gt;""</formula>
    </cfRule>
  </conditionalFormatting>
  <conditionalFormatting sqref="D55">
    <cfRule type="expression" dxfId="21" priority="22">
      <formula>D55&lt;&gt;""</formula>
    </cfRule>
  </conditionalFormatting>
  <conditionalFormatting sqref="D60">
    <cfRule type="expression" dxfId="20" priority="21">
      <formula>D60&lt;&gt;""</formula>
    </cfRule>
  </conditionalFormatting>
  <conditionalFormatting sqref="D61">
    <cfRule type="expression" dxfId="19" priority="20">
      <formula>D61&lt;&gt;""</formula>
    </cfRule>
  </conditionalFormatting>
  <conditionalFormatting sqref="D62">
    <cfRule type="expression" dxfId="18" priority="19">
      <formula>D62&lt;&gt;""</formula>
    </cfRule>
  </conditionalFormatting>
  <conditionalFormatting sqref="H60">
    <cfRule type="expression" dxfId="17" priority="18">
      <formula>H60&lt;&gt;""</formula>
    </cfRule>
  </conditionalFormatting>
  <conditionalFormatting sqref="H61">
    <cfRule type="expression" dxfId="16" priority="17">
      <formula>H61&lt;&gt;""</formula>
    </cfRule>
  </conditionalFormatting>
  <conditionalFormatting sqref="H62">
    <cfRule type="expression" dxfId="15" priority="16">
      <formula>H62&lt;&gt;""</formula>
    </cfRule>
  </conditionalFormatting>
  <conditionalFormatting sqref="H67">
    <cfRule type="expression" dxfId="14" priority="15">
      <formula>H67&lt;&gt;""</formula>
    </cfRule>
  </conditionalFormatting>
  <conditionalFormatting sqref="H68">
    <cfRule type="expression" dxfId="13" priority="14">
      <formula>H68&lt;&gt;""</formula>
    </cfRule>
  </conditionalFormatting>
  <conditionalFormatting sqref="H69">
    <cfRule type="expression" dxfId="12" priority="13">
      <formula>H69&lt;&gt;""</formula>
    </cfRule>
  </conditionalFormatting>
  <conditionalFormatting sqref="L60">
    <cfRule type="expression" dxfId="11" priority="12">
      <formula>L60&lt;&gt;""</formula>
    </cfRule>
  </conditionalFormatting>
  <conditionalFormatting sqref="L61">
    <cfRule type="expression" dxfId="10" priority="11">
      <formula>L61&lt;&gt;""</formula>
    </cfRule>
  </conditionalFormatting>
  <conditionalFormatting sqref="L62">
    <cfRule type="expression" dxfId="9" priority="10">
      <formula>L62&lt;&gt;""</formula>
    </cfRule>
  </conditionalFormatting>
  <conditionalFormatting sqref="L67">
    <cfRule type="expression" dxfId="8" priority="9">
      <formula>L67&lt;&gt;""</formula>
    </cfRule>
  </conditionalFormatting>
  <conditionalFormatting sqref="L68">
    <cfRule type="expression" dxfId="7" priority="8">
      <formula>L68&lt;&gt;""</formula>
    </cfRule>
  </conditionalFormatting>
  <conditionalFormatting sqref="L69">
    <cfRule type="expression" dxfId="6" priority="7">
      <formula>L69&lt;&gt;""</formula>
    </cfRule>
  </conditionalFormatting>
  <conditionalFormatting sqref="L46">
    <cfRule type="expression" dxfId="5" priority="6">
      <formula>L46&lt;&gt;""</formula>
    </cfRule>
  </conditionalFormatting>
  <conditionalFormatting sqref="L47">
    <cfRule type="expression" dxfId="4" priority="5">
      <formula>L47&lt;&gt;""</formula>
    </cfRule>
  </conditionalFormatting>
  <conditionalFormatting sqref="L48">
    <cfRule type="expression" dxfId="3" priority="4">
      <formula>L48&lt;&gt;""</formula>
    </cfRule>
  </conditionalFormatting>
  <dataValidations disablePrompts="1" count="1">
    <dataValidation type="list" allowBlank="1" showInputMessage="1" showErrorMessage="1" sqref="D11:D13 H11:H13 L32:L34 L11:L13 H18:H20 D18:D20 L18:L20 H25:H27 D25:D27 L25:L27 H32:H34 D32:D34 D39:D41 L39:L41 D46:D48 H46:H48 H39:H41 D67:D69 D53:D55 L53:L55 D60:D62 H60:H62 H53:H55 H67:H69 L60:L62 L67:L69 L46:L48" xr:uid="{EB108C0B-BCF3-4050-86E2-19602ED15B36}">
      <formula1>"x,"</formula1>
    </dataValidation>
  </dataValidations>
  <pageMargins left="0.7" right="0.56000000000000005" top="0.44" bottom="0.34" header="0.28000000000000003" footer="0.2"/>
  <pageSetup paperSize="9" scale="99" orientation="portrait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0" id="{3DCD73F9-B34C-44F9-804D-4E0658EEEBF8}">
            <xm:f>TEXT(C1048528,"TTTT")&lt;&gt;Club!$E$22</xm:f>
            <x14:dxf>
              <font>
                <color rgb="FFC00000"/>
              </font>
            </x14:dxf>
          </x14:cfRule>
          <xm:sqref>C8:E8 C15:E15 C22:E22 C29:E29 C36:E36 C43:E43 C50:E50 C57:E57 C64:E64</xm:sqref>
        </x14:conditionalFormatting>
        <x14:conditionalFormatting xmlns:xm="http://schemas.microsoft.com/office/excel/2006/main">
          <x14:cfRule type="expression" priority="229" id="{CC51CB56-BC3B-4E48-B26F-34B5FE977DA7}">
            <xm:f>TEXT(G8,"TTTT")&lt;&gt;Club!$E$23</xm:f>
            <x14:dxf>
              <font>
                <color rgb="FFC00000"/>
              </font>
            </x14:dxf>
          </x14:cfRule>
          <xm:sqref>G8:I8 G15:I15 G22:I22 G29:I29 G36:I36 G43:I43 G50:I50 G57:I57 G64:I64</xm:sqref>
        </x14:conditionalFormatting>
        <x14:conditionalFormatting xmlns:xm="http://schemas.microsoft.com/office/excel/2006/main">
          <x14:cfRule type="expression" priority="238" id="{0F60685E-16FB-4B89-8E8A-6FAED4A29886}">
            <xm:f>TEXT(K8,"TTTT")&lt;&gt;Club!$E$24</xm:f>
            <x14:dxf>
              <font>
                <color rgb="FFC00000"/>
              </font>
            </x14:dxf>
          </x14:cfRule>
          <xm:sqref>K8:M8 K15:M15 K22:M22 K29:M29 K36:M36 K43:M43 K50:M50 K57:M57 K64:M64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1D31C-D4F6-410C-9DE0-D15B7D6F0C34}">
  <sheetPr codeName="Tabelle1">
    <pageSetUpPr fitToPage="1"/>
  </sheetPr>
  <dimension ref="A1:J43"/>
  <sheetViews>
    <sheetView showGridLines="0" topLeftCell="B1" zoomScale="110" zoomScaleNormal="110" workbookViewId="0">
      <selection activeCell="C5" sqref="C5"/>
    </sheetView>
  </sheetViews>
  <sheetFormatPr baseColWidth="10" defaultColWidth="11.453125" defaultRowHeight="14.5" x14ac:dyDescent="0.35"/>
  <cols>
    <col min="1" max="1" width="1.1796875" style="197" customWidth="1"/>
    <col min="2" max="2" width="5.453125" style="198" customWidth="1"/>
    <col min="3" max="3" width="36.1796875" style="197" customWidth="1"/>
    <col min="4" max="4" width="14.453125" style="197" customWidth="1"/>
    <col min="5" max="5" width="25.1796875" style="197" customWidth="1"/>
    <col min="6" max="6" width="8.54296875" style="197" customWidth="1"/>
    <col min="7" max="7" width="15" style="197" customWidth="1"/>
    <col min="8" max="8" width="11.7265625" style="197" customWidth="1"/>
    <col min="9" max="9" width="10.7265625" style="197" customWidth="1"/>
    <col min="10" max="10" width="10.453125" style="197" customWidth="1"/>
    <col min="11" max="11" width="9" style="197" customWidth="1"/>
    <col min="12" max="12" width="6.54296875" style="197" customWidth="1"/>
    <col min="13" max="16384" width="11.453125" style="197"/>
  </cols>
  <sheetData>
    <row r="1" spans="1:10" ht="18.5" x14ac:dyDescent="0.45">
      <c r="B1" s="202" t="s">
        <v>120</v>
      </c>
    </row>
    <row r="3" spans="1:10" x14ac:dyDescent="0.35">
      <c r="G3" s="203" t="s">
        <v>230</v>
      </c>
      <c r="I3" s="203" t="s">
        <v>231</v>
      </c>
    </row>
    <row r="4" spans="1:10" x14ac:dyDescent="0.35">
      <c r="C4" s="199" t="s">
        <v>118</v>
      </c>
      <c r="E4" s="199" t="s">
        <v>119</v>
      </c>
      <c r="G4" s="198" t="s">
        <v>125</v>
      </c>
      <c r="H4" s="204" t="s">
        <v>126</v>
      </c>
      <c r="I4" s="206" t="s">
        <v>125</v>
      </c>
      <c r="J4" s="204" t="s">
        <v>126</v>
      </c>
    </row>
    <row r="5" spans="1:10" x14ac:dyDescent="0.35">
      <c r="C5" s="207" t="s">
        <v>258</v>
      </c>
      <c r="E5" s="207" t="s">
        <v>259</v>
      </c>
      <c r="G5" s="208" t="s">
        <v>123</v>
      </c>
      <c r="H5" s="209" t="s">
        <v>122</v>
      </c>
      <c r="I5" s="208" t="s">
        <v>124</v>
      </c>
      <c r="J5" s="209" t="s">
        <v>121</v>
      </c>
    </row>
    <row r="6" spans="1:10" x14ac:dyDescent="0.35">
      <c r="C6" s="199" t="s">
        <v>192</v>
      </c>
      <c r="I6" s="205"/>
      <c r="J6" s="205"/>
    </row>
    <row r="7" spans="1:10" x14ac:dyDescent="0.35">
      <c r="C7" s="207" t="s">
        <v>319</v>
      </c>
      <c r="I7" s="205"/>
      <c r="J7" s="205"/>
    </row>
    <row r="8" spans="1:10" x14ac:dyDescent="0.35">
      <c r="I8" s="205"/>
      <c r="J8" s="205"/>
    </row>
    <row r="9" spans="1:10" x14ac:dyDescent="0.35">
      <c r="C9" s="199" t="s">
        <v>101</v>
      </c>
      <c r="D9" s="199" t="s">
        <v>28</v>
      </c>
      <c r="E9" s="199"/>
      <c r="F9" s="199"/>
      <c r="G9" s="199" t="s">
        <v>31</v>
      </c>
    </row>
    <row r="10" spans="1:10" x14ac:dyDescent="0.35">
      <c r="C10" s="207" t="s">
        <v>260</v>
      </c>
      <c r="D10" s="294" t="s">
        <v>274</v>
      </c>
      <c r="E10" s="294"/>
      <c r="G10" s="207" t="s">
        <v>261</v>
      </c>
    </row>
    <row r="11" spans="1:10" x14ac:dyDescent="0.35">
      <c r="A11" s="199"/>
    </row>
    <row r="13" spans="1:10" x14ac:dyDescent="0.35">
      <c r="B13" s="200" t="s">
        <v>100</v>
      </c>
      <c r="C13" s="199" t="s">
        <v>153</v>
      </c>
      <c r="D13" s="199" t="s">
        <v>152</v>
      </c>
      <c r="E13" s="199"/>
      <c r="F13" s="199"/>
      <c r="G13" s="199" t="s">
        <v>31</v>
      </c>
      <c r="H13" s="199" t="s">
        <v>99</v>
      </c>
    </row>
    <row r="14" spans="1:10" x14ac:dyDescent="0.35">
      <c r="B14" s="198">
        <v>1</v>
      </c>
      <c r="C14" s="207" t="s">
        <v>265</v>
      </c>
      <c r="D14" s="294" t="s">
        <v>262</v>
      </c>
      <c r="E14" s="294"/>
      <c r="G14" s="207" t="s">
        <v>268</v>
      </c>
      <c r="H14" s="294" t="s">
        <v>271</v>
      </c>
      <c r="I14" s="294"/>
      <c r="J14" s="294"/>
    </row>
    <row r="15" spans="1:10" x14ac:dyDescent="0.35">
      <c r="B15" s="198">
        <v>2</v>
      </c>
      <c r="C15" s="207" t="s">
        <v>266</v>
      </c>
      <c r="D15" s="294" t="s">
        <v>263</v>
      </c>
      <c r="E15" s="294"/>
      <c r="G15" s="207" t="s">
        <v>269</v>
      </c>
      <c r="H15" s="295" t="s">
        <v>272</v>
      </c>
      <c r="I15" s="295"/>
      <c r="J15" s="295"/>
    </row>
    <row r="16" spans="1:10" x14ac:dyDescent="0.35">
      <c r="B16" s="198">
        <v>3</v>
      </c>
      <c r="C16" s="207" t="s">
        <v>267</v>
      </c>
      <c r="D16" s="294" t="s">
        <v>264</v>
      </c>
      <c r="E16" s="294"/>
      <c r="G16" s="207" t="s">
        <v>270</v>
      </c>
      <c r="H16" s="295" t="s">
        <v>273</v>
      </c>
      <c r="I16" s="295"/>
      <c r="J16" s="295"/>
    </row>
    <row r="18" spans="2:10" x14ac:dyDescent="0.35">
      <c r="C18" s="199" t="s">
        <v>117</v>
      </c>
      <c r="D18" s="199" t="s">
        <v>135</v>
      </c>
      <c r="F18" s="199" t="s">
        <v>226</v>
      </c>
    </row>
    <row r="19" spans="2:10" x14ac:dyDescent="0.35">
      <c r="C19" s="207" t="s">
        <v>259</v>
      </c>
      <c r="D19" s="207" t="s">
        <v>275</v>
      </c>
      <c r="F19" s="296" t="s">
        <v>37</v>
      </c>
      <c r="G19" s="296"/>
    </row>
    <row r="21" spans="2:10" x14ac:dyDescent="0.35">
      <c r="B21" s="200" t="s">
        <v>100</v>
      </c>
      <c r="C21" s="199" t="s">
        <v>203</v>
      </c>
      <c r="D21" s="199" t="s">
        <v>282</v>
      </c>
      <c r="E21" s="199" t="s">
        <v>80</v>
      </c>
      <c r="F21" s="254" t="s">
        <v>38</v>
      </c>
      <c r="G21" s="254" t="s">
        <v>40</v>
      </c>
      <c r="H21" s="254" t="s">
        <v>116</v>
      </c>
      <c r="I21" s="255" t="s">
        <v>196</v>
      </c>
      <c r="J21" s="255"/>
    </row>
    <row r="22" spans="2:10" x14ac:dyDescent="0.35">
      <c r="B22" s="198">
        <v>1</v>
      </c>
      <c r="C22" s="207" t="s">
        <v>276</v>
      </c>
      <c r="D22" s="207" t="s">
        <v>279</v>
      </c>
      <c r="E22" s="207" t="s">
        <v>145</v>
      </c>
      <c r="F22" s="207" t="s">
        <v>53</v>
      </c>
      <c r="G22" s="207" t="s">
        <v>54</v>
      </c>
      <c r="H22" s="210">
        <v>333</v>
      </c>
    </row>
    <row r="23" spans="2:10" x14ac:dyDescent="0.35">
      <c r="B23" s="198">
        <v>2</v>
      </c>
      <c r="C23" s="207" t="s">
        <v>277</v>
      </c>
      <c r="D23" s="207" t="s">
        <v>280</v>
      </c>
      <c r="E23" s="207" t="s">
        <v>146</v>
      </c>
      <c r="F23" s="207" t="s">
        <v>39</v>
      </c>
      <c r="G23" s="207" t="s">
        <v>55</v>
      </c>
      <c r="H23" s="210">
        <v>555</v>
      </c>
      <c r="I23" s="201"/>
    </row>
    <row r="24" spans="2:10" x14ac:dyDescent="0.35">
      <c r="B24" s="198">
        <v>3</v>
      </c>
      <c r="C24" s="207" t="s">
        <v>278</v>
      </c>
      <c r="D24" s="207" t="s">
        <v>281</v>
      </c>
      <c r="E24" s="207" t="s">
        <v>146</v>
      </c>
      <c r="F24" s="207" t="s">
        <v>56</v>
      </c>
      <c r="G24" s="207" t="s">
        <v>57</v>
      </c>
      <c r="H24" s="210">
        <v>666</v>
      </c>
      <c r="I24" s="201"/>
    </row>
    <row r="26" spans="2:10" ht="6.75" customHeight="1" x14ac:dyDescent="0.35"/>
    <row r="32" spans="2:10" ht="5.25" customHeight="1" x14ac:dyDescent="0.35"/>
    <row r="43" ht="5.25" customHeight="1" x14ac:dyDescent="0.35"/>
  </sheetData>
  <sheetProtection sheet="1" objects="1" scenarios="1"/>
  <mergeCells count="8">
    <mergeCell ref="D10:E10"/>
    <mergeCell ref="H14:J14"/>
    <mergeCell ref="H15:J15"/>
    <mergeCell ref="H16:J16"/>
    <mergeCell ref="F19:G19"/>
    <mergeCell ref="D14:E14"/>
    <mergeCell ref="D15:E15"/>
    <mergeCell ref="D16:E16"/>
  </mergeCells>
  <dataValidations count="18">
    <dataValidation allowBlank="1" showInputMessage="1" showErrorMessage="1" promptTitle="Spieltag pro Mannschaft" prompt="Dies wierd verwendet um im Blatt 'Umfrage' jene Daten rot zu markieren, die nicht am gwohnten Spieltag stattfinden. Bitte Wochentag als ganzes Wort eintragen. Montag, Dienstag, ..., Samstag_x000a_" sqref="E22:E24" xr:uid="{A4576514-7FB7-45C1-9A16-A314B9F3884B}"/>
    <dataValidation allowBlank="1" showInputMessage="1" showErrorMessage="1" promptTitle="Kürzel Mannschaftsname" prompt="z.B. SCL1 statt Lenzburg 1_x000a_Dies muss unbedingt mit den im Spielplan verwendeten Kürzel übereinstimmen." sqref="D22:D24" xr:uid="{4F5D3552-34B5-4EC9-B996-8CCF076F7B20}"/>
    <dataValidation allowBlank="1" showInputMessage="1" showErrorMessage="1" promptTitle="Liga" prompt="1.Liga, 2. Liga etc. für Wettkampfformular_x000a_(ist aber nicht so wichtig)" sqref="F22:F24" xr:uid="{5E7396CA-C546-4208-8289-FCC672C69124}"/>
    <dataValidation allowBlank="1" showInputMessage="1" showErrorMessage="1" promptTitle="Gruppe" prompt="Ost1, West 3 Zentral etc. wird für Wettkampfformular verwendet (ist aber nicht so wichtig)" sqref="G22:G24" xr:uid="{B3795B93-E4F4-4D3A-9314-C1A631575734}"/>
    <dataValidation allowBlank="1" showInputMessage="1" showErrorMessage="1" promptTitle="Gruppe Nr" prompt="Wird für das Wettkampfforular verwendet. Ist nicht so wichtig, hilft aber auf der Seite des SSB die eigene Mannschaft zu finden :-)" sqref="H22:H24" xr:uid="{62D460D8-1DC4-4F3B-A08C-6E31DD060790}"/>
    <dataValidation allowBlank="1" showInputMessage="1" showErrorMessage="1" promptTitle="Name der Mannschaft" prompt="Voller Name der Mannschaft mit Nummer wie er dem SSB gemeldet wurde_x000a_Beispiel: Lenzburg 1, Lenzburg 2, etc." sqref="C22:C24" xr:uid="{F613FF44-680A-4EC9-9ED5-56BAB4FB2BD6}"/>
    <dataValidation allowBlank="1" showInputMessage="1" showErrorMessage="1" promptTitle="Adresse Mannschaftsleiter" prompt="Strasse, PLZ Ort_x000a_-&gt; Wird für Einladungsbrief und Aufgebot verwendet" sqref="D14:E16" xr:uid="{26F11DBD-1E89-4191-A68B-A29982D1149E}"/>
    <dataValidation allowBlank="1" showInputMessage="1" showErrorMessage="1" promptTitle="Telefon-Nr Mannschaftsleiter" prompt="Wird für Briefe verwendet" sqref="G14:G16" xr:uid="{FFE0447D-C5D2-44DF-BCF1-5F9B7A3CA5C5}"/>
    <dataValidation allowBlank="1" showInputMessage="1" showErrorMessage="1" promptTitle="Mailadresse Mannschaftsleiter" prompt="wird für Briefe verwendet" sqref="H14:J16" xr:uid="{FF7A670F-24E4-46F7-9D27-58BEBA038521}"/>
    <dataValidation allowBlank="1" showInputMessage="1" showErrorMessage="1" promptTitle="Mannschaftsleiter" prompt="Vorname Name des Mannschafsleiters _x000a_-&gt; nur Leerzeichen (kein Komma) verwenden)_x000a_Beispiel      Karl Randbauer" sqref="C14:C16" xr:uid="{0CB805A7-E261-45FE-B59A-5D246DCFE480}"/>
    <dataValidation allowBlank="1" showInputMessage="1" showErrorMessage="1" promptTitle="Clublokal" prompt="Wird für Einladungsbrief und Aufgebot verwendet" sqref="C10" xr:uid="{C6BE3BF9-BFD4-4067-A3F5-A08E04D17497}"/>
    <dataValidation allowBlank="1" showInputMessage="1" showErrorMessage="1" promptTitle="Adresse Clublokal" prompt="Wird für Einladungsbrief und Aufgebot verwendet" sqref="D10:E10" xr:uid="{18A3A902-6ABA-4696-B6D5-823DF8CE583E}"/>
    <dataValidation allowBlank="1" showInputMessage="1" showErrorMessage="1" promptTitle="Zeit für Aufstellen" prompt="Beispiel:     13:30 Uhr_x000a_(das Wort Uhr mitgeben, da Excel sonst die Zeit in Zahl umrechnet)_x000a_Wird für das Aufgebot verwendet" sqref="G5 I5" xr:uid="{E81735DB-6673-41D4-842E-0B18D14A0A72}"/>
    <dataValidation allowBlank="1" showInputMessage="1" showErrorMessage="1" promptTitle="Zeit offzieller Spielbeginn" prompt="Beispiel:     14:00 Uhr_x000a_(das Wort Uhr mitgeben, da Excel sonst die Zeit in Zahl umrechnet)_x000a_Wird für Einladungsbrief und Aufgebot verwendet" sqref="H5 J5" xr:uid="{61EE51DC-F611-4F5D-BAC6-3C4E2F7039C8}"/>
    <dataValidation allowBlank="1" showInputMessage="1" showErrorMessage="1" promptTitle="Clubname vollständig" prompt="Beispiel:     Schachlub Lenzburg_x000a_Wird als Absender für Einladungsbrief und Aufgebot verwendet" sqref="C5 C7" xr:uid="{704C6035-77CE-4288-AEF9-70A0E5C3C1B8}"/>
    <dataValidation allowBlank="1" showInputMessage="1" showErrorMessage="1" promptTitle="Domizil des Schachclubs" prompt="Wird für Einladungsbrief und Aufgebot verwendet (etwa beim Datum)" sqref="E5" xr:uid="{C3939A7A-C70C-4B89-B02E-FE9E054B9BBA}"/>
    <dataValidation allowBlank="1" showInputMessage="1" showErrorMessage="1" promptTitle="Telefonnumer Schachlokal" prompt="Der Gegner-ML muss dich vielleicht zu erreichen versuchen." sqref="G10" xr:uid="{9FFA9D5F-6CB9-4ECB-B3D0-AE383579177D}"/>
    <dataValidation type="list" allowBlank="1" showInputMessage="1" promptTitle="Turnier" prompt="SMM, SGM auswählen oder Namen eintippen" sqref="F19:G19" xr:uid="{2C8C7EAF-580D-44FC-9330-FE497D1E7769}">
      <formula1>"SMM,SGM"</formula1>
    </dataValidation>
  </dataValidations>
  <pageMargins left="0.3" right="0.17" top="0.57999999999999996" bottom="0.55000000000000004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B78CE-9801-4546-8875-13A5C184F823}">
  <sheetPr codeName="Tabelle11">
    <pageSetUpPr fitToPage="1"/>
  </sheetPr>
  <dimension ref="A1:G18"/>
  <sheetViews>
    <sheetView showGridLines="0" workbookViewId="0">
      <selection activeCell="A4" sqref="A4"/>
    </sheetView>
  </sheetViews>
  <sheetFormatPr baseColWidth="10" defaultRowHeight="14.5" x14ac:dyDescent="0.35"/>
  <cols>
    <col min="1" max="1" width="17.81640625" bestFit="1" customWidth="1"/>
    <col min="2" max="2" width="14.7265625" customWidth="1"/>
    <col min="3" max="3" width="24.7265625" customWidth="1"/>
    <col min="4" max="4" width="14.7265625" customWidth="1"/>
    <col min="5" max="5" width="24.7265625" customWidth="1"/>
    <col min="6" max="6" width="14.7265625" customWidth="1"/>
    <col min="7" max="7" width="24.7265625" customWidth="1"/>
  </cols>
  <sheetData>
    <row r="1" spans="1:7" ht="33.5" x14ac:dyDescent="0.75">
      <c r="A1" s="233" t="str">
        <f>"Spielplan "&amp;IF(Turnier="","",Turnier)</f>
        <v>Spielplan SMM</v>
      </c>
      <c r="G1" s="260" t="str">
        <f>IF(ClubName="","",ClubName)</f>
        <v>Schachclub Turmlingen</v>
      </c>
    </row>
    <row r="2" spans="1:7" x14ac:dyDescent="0.35">
      <c r="A2" s="117"/>
    </row>
    <row r="3" spans="1:7" ht="15" thickBot="1" x14ac:dyDescent="0.4"/>
    <row r="4" spans="1:7" ht="18.5" x14ac:dyDescent="0.45">
      <c r="A4" s="215" t="s">
        <v>41</v>
      </c>
      <c r="B4" s="211" t="s">
        <v>127</v>
      </c>
      <c r="C4" s="212" t="s">
        <v>132</v>
      </c>
      <c r="D4" s="213" t="s">
        <v>128</v>
      </c>
      <c r="E4" s="214" t="s">
        <v>133</v>
      </c>
      <c r="F4" s="211" t="s">
        <v>129</v>
      </c>
      <c r="G4" s="212" t="s">
        <v>134</v>
      </c>
    </row>
    <row r="5" spans="1:7" ht="21" x14ac:dyDescent="0.5">
      <c r="A5" s="216">
        <v>1</v>
      </c>
      <c r="B5" s="262">
        <v>44436</v>
      </c>
      <c r="C5" s="266" t="s">
        <v>320</v>
      </c>
      <c r="D5" s="264"/>
      <c r="E5" s="268"/>
      <c r="F5" s="262"/>
      <c r="G5" s="266"/>
    </row>
    <row r="6" spans="1:7" ht="21" x14ac:dyDescent="0.5">
      <c r="A6" s="216">
        <v>2</v>
      </c>
      <c r="B6" s="262"/>
      <c r="C6" s="266"/>
      <c r="D6" s="264"/>
      <c r="E6" s="268"/>
      <c r="F6" s="262"/>
      <c r="G6" s="266"/>
    </row>
    <row r="7" spans="1:7" ht="21" x14ac:dyDescent="0.5">
      <c r="A7" s="216">
        <v>3</v>
      </c>
      <c r="B7" s="262"/>
      <c r="C7" s="266"/>
      <c r="D7" s="264"/>
      <c r="E7" s="268"/>
      <c r="F7" s="262"/>
      <c r="G7" s="266"/>
    </row>
    <row r="8" spans="1:7" ht="21" x14ac:dyDescent="0.5">
      <c r="A8" s="216">
        <v>4</v>
      </c>
      <c r="B8" s="262"/>
      <c r="C8" s="266"/>
      <c r="D8" s="264"/>
      <c r="E8" s="268"/>
      <c r="F8" s="262"/>
      <c r="G8" s="266"/>
    </row>
    <row r="9" spans="1:7" ht="21" x14ac:dyDescent="0.5">
      <c r="A9" s="216">
        <v>5</v>
      </c>
      <c r="B9" s="262"/>
      <c r="C9" s="266"/>
      <c r="D9" s="264"/>
      <c r="E9" s="268"/>
      <c r="F9" s="262"/>
      <c r="G9" s="266"/>
    </row>
    <row r="10" spans="1:7" ht="21" x14ac:dyDescent="0.5">
      <c r="A10" s="216">
        <v>6</v>
      </c>
      <c r="B10" s="262"/>
      <c r="C10" s="266"/>
      <c r="D10" s="264"/>
      <c r="E10" s="268"/>
      <c r="F10" s="262"/>
      <c r="G10" s="266"/>
    </row>
    <row r="11" spans="1:7" ht="21" x14ac:dyDescent="0.5">
      <c r="A11" s="216">
        <v>7</v>
      </c>
      <c r="B11" s="262"/>
      <c r="C11" s="266"/>
      <c r="D11" s="264"/>
      <c r="E11" s="268"/>
      <c r="F11" s="262"/>
      <c r="G11" s="266"/>
    </row>
    <row r="12" spans="1:7" ht="21" x14ac:dyDescent="0.5">
      <c r="A12" s="216">
        <v>8</v>
      </c>
      <c r="B12" s="262"/>
      <c r="C12" s="266"/>
      <c r="D12" s="264"/>
      <c r="E12" s="268"/>
      <c r="F12" s="262"/>
      <c r="G12" s="266"/>
    </row>
    <row r="13" spans="1:7" ht="21" x14ac:dyDescent="0.5">
      <c r="A13" s="216">
        <v>9</v>
      </c>
      <c r="B13" s="262"/>
      <c r="C13" s="266"/>
      <c r="D13" s="264"/>
      <c r="E13" s="268"/>
      <c r="F13" s="262"/>
      <c r="G13" s="266"/>
    </row>
    <row r="14" spans="1:7" ht="21" x14ac:dyDescent="0.5">
      <c r="A14" s="217" t="s">
        <v>130</v>
      </c>
      <c r="B14" s="262"/>
      <c r="C14" s="266"/>
      <c r="D14" s="264"/>
      <c r="E14" s="268"/>
      <c r="F14" s="262"/>
      <c r="G14" s="266"/>
    </row>
    <row r="15" spans="1:7" ht="21.5" thickBot="1" x14ac:dyDescent="0.55000000000000004">
      <c r="A15" s="218" t="s">
        <v>131</v>
      </c>
      <c r="B15" s="263"/>
      <c r="C15" s="267"/>
      <c r="D15" s="265"/>
      <c r="E15" s="269"/>
      <c r="F15" s="263"/>
      <c r="G15" s="267"/>
    </row>
    <row r="17" spans="1:1" ht="15.5" x14ac:dyDescent="0.35">
      <c r="A17" s="20" t="s">
        <v>193</v>
      </c>
    </row>
    <row r="18" spans="1:1" ht="15.5" x14ac:dyDescent="0.35">
      <c r="A18" s="20" t="s">
        <v>194</v>
      </c>
    </row>
  </sheetData>
  <sheetProtection sheet="1" objects="1" scenarios="1"/>
  <dataValidations count="6">
    <dataValidation allowBlank="1" showInputMessage="1" showErrorMessage="1" errorTitle="Datum" error="Datum darf spät in 2 Jahren sein" promptTitle="Datum Mannschaft 1" prompt="korrekter Datumswert pro Runde im Format TT.MM.JJJJ eingeben (Monat als Zahl)_x000a__x000a_Beispiel:  12.08.2022" sqref="B5:B15" xr:uid="{0EBAB77A-6785-4F17-B308-0AD2DE94F60D}"/>
    <dataValidation allowBlank="1" showInputMessage="1" showErrorMessage="1" promptTitle="Spieldatum Mannschaft 3" prompt="korrekter Datumswert pro Runde im Format TT.MM.JJJJ eingeben (Monat als Zahl)_x000a__x000a_Beispiel:  12.08.2022" sqref="F5:F15" xr:uid="{9560223F-5195-4EBA-8C59-B202B0C8C078}"/>
    <dataValidation allowBlank="1" showInputMessage="1" showErrorMessage="1" promptTitle="Paarungen 1. Mannschaft" prompt="Bitte für die eigene Mannschaft den Kürzel aus Blatt 'Club' verwenden und mit Nummer versehen (auch Gegnerteam)._x000a__x000a_Beispiel:      SCL1-Zürich 3_x000a_(statt:          Lenzburg 1 - Zürich 3)_x000a__x000a_Als Trennstrich das Minus ohne Leerzeichen verwenden." sqref="C5:C15" xr:uid="{A2B51C35-5BBD-4A4A-9005-1FE16A703F62}"/>
    <dataValidation allowBlank="1" showInputMessage="1" showErrorMessage="1" promptTitle="Paarungen 2. Mannschaft" prompt="Bitte für die eigene Mannschaft den Kürzel aus Blatt 'Club' verwenden und mit Nummer versehen (auch Gegnerteam)._x000a__x000a_Beispiel:      SCL1-Zürich 3_x000a_(statt:          Lenzburg 1 - Zürich 3)_x000a__x000a_Als Trennstrich das Minus ohne Leerzeichen verwenden." sqref="E5:E15" xr:uid="{72DAD55B-2A4A-46E5-BBAD-8C75DFDC922B}"/>
    <dataValidation allowBlank="1" showInputMessage="1" showErrorMessage="1" promptTitle="Paarungen 3, Mannschaft" prompt="Bitte für die eigene Mannschaft den Kürzel aus Blatt 'Club' verwenden und mit Nummer versehen (auch Gegnerteam)._x000a__x000a_Beispiel:      SCL1-Zürich 3_x000a_(statt:          Lenzburg 1 - Zürich 3)_x000a__x000a_Als Trennstrich das Minus ohne Leerzeichen verwenden." sqref="G5:G15" xr:uid="{10F1DF26-0642-4940-A8C4-83BD108FF137}"/>
    <dataValidation allowBlank="1" showInputMessage="1" showErrorMessage="1" promptTitle="Spieldatum Mannschaft 2" prompt="korrekter Datumswert pro Runde im Format TT.MM.JJJJ eingeben (Monat als Zahl)_x000a__x000a_Beispiel:  12.08.2022" sqref="D5:D15" xr:uid="{D6C725A3-2293-41D4-AC1E-36255F653353}"/>
  </dataValidations>
  <pageMargins left="0.7" right="0.7" top="0.78740157499999996" bottom="0.78740157499999996" header="0.3" footer="0.3"/>
  <pageSetup paperSize="9" scale="9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E72E1-C9E0-4852-9777-79431BED34A6}">
  <sheetPr codeName="Tabelle2">
    <tabColor rgb="FF92D050"/>
    <pageSetUpPr fitToPage="1"/>
  </sheetPr>
  <dimension ref="A1:AD54"/>
  <sheetViews>
    <sheetView showGridLines="0" tabSelected="1" zoomScale="90" zoomScaleNormal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B5" sqref="B5"/>
    </sheetView>
  </sheetViews>
  <sheetFormatPr baseColWidth="10" defaultRowHeight="14.5" outlineLevelCol="1" x14ac:dyDescent="0.35"/>
  <cols>
    <col min="1" max="1" width="6.1796875" customWidth="1"/>
    <col min="2" max="2" width="17" customWidth="1"/>
    <col min="3" max="3" width="4.7265625" customWidth="1"/>
    <col min="4" max="24" width="8" customWidth="1"/>
    <col min="25" max="30" width="8" customWidth="1" outlineLevel="1"/>
    <col min="31" max="31" width="2.1796875" customWidth="1"/>
  </cols>
  <sheetData>
    <row r="1" spans="1:30" ht="10" customHeight="1" thickBot="1" x14ac:dyDescent="0.4"/>
    <row r="2" spans="1:30" ht="23.5" x14ac:dyDescent="0.55000000000000004">
      <c r="A2" s="23" t="s">
        <v>232</v>
      </c>
      <c r="D2" s="297">
        <v>1</v>
      </c>
      <c r="E2" s="298"/>
      <c r="F2" s="299"/>
      <c r="G2" s="300">
        <v>2</v>
      </c>
      <c r="H2" s="301"/>
      <c r="I2" s="302"/>
      <c r="J2" s="297">
        <v>3</v>
      </c>
      <c r="K2" s="298"/>
      <c r="L2" s="299"/>
      <c r="M2" s="300">
        <v>4</v>
      </c>
      <c r="N2" s="301"/>
      <c r="O2" s="302"/>
      <c r="P2" s="297">
        <v>5</v>
      </c>
      <c r="Q2" s="298"/>
      <c r="R2" s="299"/>
      <c r="S2" s="300">
        <v>6</v>
      </c>
      <c r="T2" s="301"/>
      <c r="U2" s="302"/>
      <c r="V2" s="297">
        <v>7</v>
      </c>
      <c r="W2" s="298"/>
      <c r="X2" s="299"/>
      <c r="Y2" s="300">
        <v>8</v>
      </c>
      <c r="Z2" s="301"/>
      <c r="AA2" s="302"/>
      <c r="AB2" s="297">
        <v>9</v>
      </c>
      <c r="AC2" s="298"/>
      <c r="AD2" s="299"/>
    </row>
    <row r="3" spans="1:30" x14ac:dyDescent="0.35">
      <c r="D3" s="34" t="str">
        <f>IF(Club!$D$22="","",Club!$D$22)</f>
        <v>SCT1</v>
      </c>
      <c r="E3" s="33" t="str">
        <f>IF(Club!$D$23="","",Club!$D$23)</f>
        <v>SCT2</v>
      </c>
      <c r="F3" s="35" t="str">
        <f>IF(Club!$D$24="","",Club!$D$24)</f>
        <v>SCT3</v>
      </c>
      <c r="G3" s="34" t="str">
        <f>IF(Club!$D$22="","",Club!$D$22)</f>
        <v>SCT1</v>
      </c>
      <c r="H3" s="33" t="str">
        <f>IF(Club!$D$23="","",Club!$D$23)</f>
        <v>SCT2</v>
      </c>
      <c r="I3" s="35" t="str">
        <f>IF(Club!$D$24="","",Club!$D$24)</f>
        <v>SCT3</v>
      </c>
      <c r="J3" s="34" t="str">
        <f>IF(Club!$D$22="","",Club!$D$22)</f>
        <v>SCT1</v>
      </c>
      <c r="K3" s="33" t="str">
        <f>IF(Club!$D$23="","",Club!$D$23)</f>
        <v>SCT2</v>
      </c>
      <c r="L3" s="35" t="str">
        <f>IF(Club!$D$24="","",Club!$D$24)</f>
        <v>SCT3</v>
      </c>
      <c r="M3" s="34" t="str">
        <f>IF(Club!$D$22="","",Club!$D$22)</f>
        <v>SCT1</v>
      </c>
      <c r="N3" s="33" t="str">
        <f>IF(Club!$D$23="","",Club!$D$23)</f>
        <v>SCT2</v>
      </c>
      <c r="O3" s="35" t="str">
        <f>IF(Club!$D$24="","",Club!$D$24)</f>
        <v>SCT3</v>
      </c>
      <c r="P3" s="34" t="str">
        <f>IF(Club!$D$22="","",Club!$D$22)</f>
        <v>SCT1</v>
      </c>
      <c r="Q3" s="33" t="str">
        <f>IF(Club!$D$23="","",Club!$D$23)</f>
        <v>SCT2</v>
      </c>
      <c r="R3" s="35" t="str">
        <f>IF(Club!$D$24="","",Club!$D$24)</f>
        <v>SCT3</v>
      </c>
      <c r="S3" s="34" t="str">
        <f>IF(Club!$D$22="","",Club!$D$22)</f>
        <v>SCT1</v>
      </c>
      <c r="T3" s="33" t="str">
        <f>IF(Club!$D$23="","",Club!$D$23)</f>
        <v>SCT2</v>
      </c>
      <c r="U3" s="35" t="str">
        <f>IF(Club!$D$24="","",Club!$D$24)</f>
        <v>SCT3</v>
      </c>
      <c r="V3" s="34" t="str">
        <f>IF(Club!$D$22="","",Club!$D$22)</f>
        <v>SCT1</v>
      </c>
      <c r="W3" s="33" t="str">
        <f>IF(Club!$D$23="","",Club!$D$23)</f>
        <v>SCT2</v>
      </c>
      <c r="X3" s="35" t="str">
        <f>IF(Club!$D$24="","",Club!$D$24)</f>
        <v>SCT3</v>
      </c>
      <c r="Y3" s="34" t="str">
        <f>IF(Club!$D$22="","",Club!$D$22)</f>
        <v>SCT1</v>
      </c>
      <c r="Z3" s="33" t="str">
        <f>IF(Club!$D$23="","",Club!$D$23)</f>
        <v>SCT2</v>
      </c>
      <c r="AA3" s="35" t="str">
        <f>IF(Club!$D$24="","",Club!$D$24)</f>
        <v>SCT3</v>
      </c>
      <c r="AB3" s="34" t="str">
        <f>IF(Club!$D$22="","",Club!$D$22)</f>
        <v>SCT1</v>
      </c>
      <c r="AC3" s="33" t="str">
        <f>IF(Club!$D$23="","",Club!$D$23)</f>
        <v>SCT2</v>
      </c>
      <c r="AD3" s="35" t="str">
        <f>IF(Club!$D$24="","",Club!$D$24)</f>
        <v>SCT3</v>
      </c>
    </row>
    <row r="4" spans="1:30" ht="3.65" customHeight="1" x14ac:dyDescent="0.35">
      <c r="D4" s="29"/>
      <c r="E4" s="27"/>
      <c r="F4" s="19"/>
      <c r="G4" s="29"/>
      <c r="H4" s="27"/>
      <c r="I4" s="19"/>
      <c r="J4" s="29"/>
      <c r="K4" s="27"/>
      <c r="L4" s="19"/>
      <c r="M4" s="29"/>
      <c r="N4" s="27"/>
      <c r="O4" s="19"/>
      <c r="P4" s="29"/>
      <c r="Q4" s="27"/>
      <c r="R4" s="19"/>
      <c r="S4" s="29"/>
      <c r="T4" s="27"/>
      <c r="U4" s="19"/>
      <c r="V4" s="29"/>
      <c r="W4" s="27"/>
      <c r="X4" s="19"/>
      <c r="Y4" s="29"/>
      <c r="Z4" s="27"/>
      <c r="AA4" s="19"/>
      <c r="AB4" s="29"/>
      <c r="AC4" s="27"/>
      <c r="AD4" s="19"/>
    </row>
    <row r="5" spans="1:30" s="17" customFormat="1" ht="13" x14ac:dyDescent="0.3">
      <c r="A5" s="45" t="s">
        <v>13</v>
      </c>
      <c r="B5" s="45" t="s">
        <v>9</v>
      </c>
      <c r="C5" s="57" t="s">
        <v>12</v>
      </c>
      <c r="D5" s="281">
        <f>IF(INDEX(Spielplan!$B$5:$B$15,MATCH(D$2,Runden,0))="","",INDEX(Spielplan!$B$5:$B$15,MATCH(D$2,Runden,0)))</f>
        <v>44436</v>
      </c>
      <c r="E5" s="282" t="str">
        <f>IF(INDEX(Spielplan!$D$5:$D$15,MATCH(D$2,Runden,0))="","",INDEX(Spielplan!$D$5:$D$15,MATCH(D$2,Runden,0)))</f>
        <v/>
      </c>
      <c r="F5" s="283" t="str">
        <f>IF(INDEX(Spielplan!$F$5:$F$15,MATCH(D$2,Runden,0))="","",INDEX(Spielplan!$F$5:$F$15,MATCH(D$2,Runden,0)))</f>
        <v/>
      </c>
      <c r="G5" s="284" t="str">
        <f>IF(INDEX(Spielplan!$B$5:$B$15,MATCH(G$2,Runden,0))="","",INDEX(Spielplan!$B$5:$B$15,MATCH(G$2,Runden,0)))</f>
        <v/>
      </c>
      <c r="H5" s="285" t="str">
        <f>IF(INDEX(Spielplan!$D$5:$D$15,MATCH(G$2,Runden,0))="","",INDEX(Spielplan!$D$5:$D$15,MATCH(G$2,Runden,0)))</f>
        <v/>
      </c>
      <c r="I5" s="280" t="str">
        <f>IF(INDEX(Spielplan!$F$5:$F$15,MATCH(G$2,Runden,0))="","",INDEX(Spielplan!$F$5:$F$15,MATCH(G$2,Runden,0)))</f>
        <v/>
      </c>
      <c r="J5" s="281" t="str">
        <f>IF(INDEX(Spielplan!$B$5:$B$15,MATCH(J$2,Runden,0))="","",INDEX(Spielplan!$B$5:$B$15,MATCH(J$2,Runden,0)))</f>
        <v/>
      </c>
      <c r="K5" s="282" t="str">
        <f>IF(INDEX(Spielplan!$D$5:$D$15,MATCH(J$2,Runden,0))="","",INDEX(Spielplan!$D$5:$D$15,MATCH(J$2,Runden,0)))</f>
        <v/>
      </c>
      <c r="L5" s="283" t="str">
        <f>IF(INDEX(Spielplan!$F$5:$F$15,MATCH(J$2,Runden,0))="","",INDEX(Spielplan!$F$5:$F$15,MATCH(J$2,Runden,0)))</f>
        <v/>
      </c>
      <c r="M5" s="284" t="str">
        <f>IF(INDEX(Spielplan!$B$5:$B$15,MATCH(M$2,Runden,0))="","",INDEX(Spielplan!$B$5:$B$15,MATCH(M$2,Runden,0)))</f>
        <v/>
      </c>
      <c r="N5" s="285" t="str">
        <f>IF(INDEX(Spielplan!$D$5:$D$15,MATCH(M$2,Runden,0))="","",INDEX(Spielplan!$D$5:$D$15,MATCH(M$2,Runden,0)))</f>
        <v/>
      </c>
      <c r="O5" s="280" t="str">
        <f>IF(INDEX(Spielplan!$F$5:$F$15,MATCH(M$2,Runden,0))="","",INDEX(Spielplan!$F$5:$F$15,MATCH(M$2,Runden,0)))</f>
        <v/>
      </c>
      <c r="P5" s="281" t="str">
        <f>IF(INDEX(Spielplan!$B$5:$B$15,MATCH(P$2,Runden,0))="","",INDEX(Spielplan!$B$5:$B$15,MATCH(P$2,Runden,0)))</f>
        <v/>
      </c>
      <c r="Q5" s="282" t="str">
        <f>IF(INDEX(Spielplan!$D$5:$D$15,MATCH(P$2,Runden,0))="","",INDEX(Spielplan!$D$5:$D$15,MATCH(P$2,Runden,0)))</f>
        <v/>
      </c>
      <c r="R5" s="283" t="str">
        <f>IF(INDEX(Spielplan!$F$5:$F$15,MATCH(P$2,Runden,0))="","",INDEX(Spielplan!$F$5:$F$15,MATCH(P$2,Runden,0)))</f>
        <v/>
      </c>
      <c r="S5" s="284" t="str">
        <f>IF(INDEX(Spielplan!$B$5:$B$15,MATCH(S$2,Runden,0))="","",INDEX(Spielplan!$B$5:$B$15,MATCH(S$2,Runden,0)))</f>
        <v/>
      </c>
      <c r="T5" s="285" t="str">
        <f>IF(INDEX(Spielplan!$D$5:$D$15,MATCH(S$2,Runden,0))="","",INDEX(Spielplan!$D$5:$D$15,MATCH(S$2,Runden,0)))</f>
        <v/>
      </c>
      <c r="U5" s="280" t="str">
        <f>IF(INDEX(Spielplan!$F$5:$F$15,MATCH(S$2,Runden,0))="","",INDEX(Spielplan!$F$5:$F$15,MATCH(S$2,Runden,0)))</f>
        <v/>
      </c>
      <c r="V5" s="281" t="str">
        <f>IF(INDEX(Spielplan!$B$5:$B$15,MATCH(V$2,Runden,0))="","",INDEX(Spielplan!$B$5:$B$15,MATCH(V$2,Runden,0)))</f>
        <v/>
      </c>
      <c r="W5" s="282" t="str">
        <f>IF(INDEX(Spielplan!$D$5:$D$15,MATCH(V$2,Runden,0))="","",INDEX(Spielplan!$D$5:$D$15,MATCH(V$2,Runden,0)))</f>
        <v/>
      </c>
      <c r="X5" s="283" t="str">
        <f>IF(INDEX(Spielplan!$F$5:$F$15,MATCH(V$2,Runden,0))="","",INDEX(Spielplan!$F$5:$F$15,MATCH(V$2,Runden,0)))</f>
        <v/>
      </c>
      <c r="Y5" s="284" t="str">
        <f>IF(INDEX(Spielplan!$B$5:$B$15,MATCH(Y$2,Runden,0))="","",INDEX(Spielplan!$B$5:$B$15,MATCH(Y$2,Runden,0)))</f>
        <v/>
      </c>
      <c r="Z5" s="285" t="str">
        <f>IF(INDEX(Spielplan!$D$5:$D$15,MATCH(Y$2,Runden,0))="","",INDEX(Spielplan!$D$5:$D$15,MATCH(Y$2,Runden,0)))</f>
        <v/>
      </c>
      <c r="AA5" s="280" t="str">
        <f>IF(INDEX(Spielplan!$F$5:$F$15,MATCH(Y$2,Runden,0))="","",INDEX(Spielplan!$F$5:$F$15,MATCH(Y$2,Runden,0)))</f>
        <v/>
      </c>
      <c r="AB5" s="281" t="str">
        <f>IF(INDEX(Spielplan!$B$5:$B$15,MATCH(AB$2,Runden,0))="","",INDEX(Spielplan!$B$5:$B$15,MATCH(AB$2,Runden,0)))</f>
        <v/>
      </c>
      <c r="AC5" s="282" t="str">
        <f>IF(INDEX(Spielplan!$D$5:$D$15,MATCH(AB$2,Runden,0))="","",INDEX(Spielplan!$D$5:$D$15,MATCH(AB$2,Runden,0)))</f>
        <v/>
      </c>
      <c r="AD5" s="283" t="str">
        <f>IF(INDEX(Spielplan!$F$5:$F$15,MATCH(AB$2,Runden,0))="","",INDEX(Spielplan!$F$5:$F$15,MATCH(AB$2,Runden,0)))</f>
        <v/>
      </c>
    </row>
    <row r="6" spans="1:30" s="18" customFormat="1" ht="10.5" x14ac:dyDescent="0.25">
      <c r="D6" s="30" t="str">
        <f>IF(INDEX(Spielplan!$C$5:$C$15,MATCH(D$2,Runden,0))="","",INDEX(Spielplan!$C$5:$C$15,MATCH(D$2,Runden,0)))</f>
        <v>SCT1-Jungfraujoch 2</v>
      </c>
      <c r="E6" s="28" t="str">
        <f>IF(INDEX(Spielplan!$E$5:$E$15,MATCH(D$2,Runden,0))="","",INDEX(Spielplan!$E$5:$E$15,MATCH(D$2,Runden,0)))</f>
        <v/>
      </c>
      <c r="F6" s="24" t="str">
        <f>IF(INDEX(Spielplan!$G$5:$G$15,MATCH(D$2,Runden,0))="","",INDEX(Spielplan!$G$5:$G$15,MATCH(D$2,Runden,0)))</f>
        <v/>
      </c>
      <c r="G6" s="30" t="str">
        <f>IF(INDEX(Spielplan!$C$5:$C$15,MATCH(G$2,Runden,0))="","",INDEX(Spielplan!$C$5:$C$15,MATCH(G$2,Runden,0)))</f>
        <v/>
      </c>
      <c r="H6" s="28" t="str">
        <f>IF(INDEX(Spielplan!$E$5:$E$15,MATCH(G$2,Runden,0))="","",INDEX(Spielplan!$E$5:$E$15,MATCH(G$2,Runden,0)))</f>
        <v/>
      </c>
      <c r="I6" s="24" t="str">
        <f>IF(INDEX(Spielplan!$G$5:$G$15,MATCH(G$2,Runden,0))="","",INDEX(Spielplan!$G$5:$G$15,MATCH(G$2,Runden,0)))</f>
        <v/>
      </c>
      <c r="J6" s="30" t="str">
        <f>IF(INDEX(Spielplan!$C$5:$C$15,MATCH(J$2,Runden,0))="","",INDEX(Spielplan!$C$5:$C$15,MATCH(J$2,Runden,0)))</f>
        <v/>
      </c>
      <c r="K6" s="28" t="str">
        <f>IF(INDEX(Spielplan!$E$5:$E$15,MATCH(J$2,Runden,0))="","",INDEX(Spielplan!$E$5:$E$15,MATCH(J$2,Runden,0)))</f>
        <v/>
      </c>
      <c r="L6" s="24" t="str">
        <f>IF(INDEX(Spielplan!$G$5:$G$15,MATCH(J$2,Runden,0))="","",INDEX(Spielplan!$G$5:$G$15,MATCH(J$2,Runden,0)))</f>
        <v/>
      </c>
      <c r="M6" s="30" t="str">
        <f>IF(INDEX(Spielplan!$C$5:$C$15,MATCH(M$2,Runden,0))="","",INDEX(Spielplan!$C$5:$C$15,MATCH(M$2,Runden,0)))</f>
        <v/>
      </c>
      <c r="N6" s="28" t="str">
        <f>IF(INDEX(Spielplan!$E$5:$E$15,MATCH(M$2,Runden,0))="","",INDEX(Spielplan!$E$5:$E$15,MATCH(M$2,Runden,0)))</f>
        <v/>
      </c>
      <c r="O6" s="24" t="str">
        <f>IF(INDEX(Spielplan!$G$5:$G$15,MATCH(M$2,Runden,0))="","",INDEX(Spielplan!$G$5:$G$15,MATCH(M$2,Runden,0)))</f>
        <v/>
      </c>
      <c r="P6" s="30" t="str">
        <f>IF(INDEX(Spielplan!$C$5:$C$15,MATCH(P$2,Runden,0))="","",INDEX(Spielplan!$C$5:$C$15,MATCH(P$2,Runden,0)))</f>
        <v/>
      </c>
      <c r="Q6" s="28" t="str">
        <f>IF(INDEX(Spielplan!$E$5:$E$15,MATCH(P$2,Runden,0))="","",INDEX(Spielplan!$E$5:$E$15,MATCH(P$2,Runden,0)))</f>
        <v/>
      </c>
      <c r="R6" s="24" t="str">
        <f>IF(INDEX(Spielplan!$G$5:$G$15,MATCH(P$2,Runden,0))="","",INDEX(Spielplan!$G$5:$G$15,MATCH(P$2,Runden,0)))</f>
        <v/>
      </c>
      <c r="S6" s="30" t="str">
        <f>IF(INDEX(Spielplan!$C$5:$C$15,MATCH(S$2,Runden,0))="","",INDEX(Spielplan!$C$5:$C$15,MATCH(S$2,Runden,0)))</f>
        <v/>
      </c>
      <c r="T6" s="28" t="str">
        <f>IF(INDEX(Spielplan!$E$5:$E$15,MATCH(S$2,Runden,0))="","",INDEX(Spielplan!$E$5:$E$15,MATCH(S$2,Runden,0)))</f>
        <v/>
      </c>
      <c r="U6" s="24" t="str">
        <f>IF(INDEX(Spielplan!$G$5:$G$15,MATCH(S$2,Runden,0))="","",INDEX(Spielplan!$G$5:$G$15,MATCH(S$2,Runden,0)))</f>
        <v/>
      </c>
      <c r="V6" s="30" t="str">
        <f>IF(INDEX(Spielplan!$C$5:$C$15,MATCH(V$2,Runden,0))="","",INDEX(Spielplan!$C$5:$C$15,MATCH(V$2,Runden,0)))</f>
        <v/>
      </c>
      <c r="W6" s="28" t="str">
        <f>IF(INDEX(Spielplan!$E$5:$E$15,MATCH(V$2,Runden,0))="","",INDEX(Spielplan!$E$5:$E$15,MATCH(V$2,Runden,0)))</f>
        <v/>
      </c>
      <c r="X6" s="24" t="str">
        <f>IF(INDEX(Spielplan!$G$5:$G$15,MATCH(V$2,Runden,0))="","",INDEX(Spielplan!$G$5:$G$15,MATCH(V$2,Runden,0)))</f>
        <v/>
      </c>
      <c r="Y6" s="30" t="str">
        <f>IF(INDEX(Spielplan!$C$5:$C$15,MATCH(Y$2,Runden,0))="","",INDEX(Spielplan!$C$5:$C$15,MATCH(Y$2,Runden,0)))</f>
        <v/>
      </c>
      <c r="Z6" s="28" t="str">
        <f>IF(INDEX(Spielplan!$E$5:$E$15,MATCH(Y$2,Runden,0))="","",INDEX(Spielplan!$E$5:$E$15,MATCH(Y$2,Runden,0)))</f>
        <v/>
      </c>
      <c r="AA6" s="24" t="str">
        <f>IF(INDEX(Spielplan!$G$5:$G$15,MATCH(Y$2,Runden,0))="","",INDEX(Spielplan!$G$5:$G$15,MATCH(Y$2,Runden,0)))</f>
        <v/>
      </c>
      <c r="AB6" s="30" t="str">
        <f>IF(INDEX(Spielplan!$C$5:$C$15,MATCH(AB$2,Runden,0))="","",INDEX(Spielplan!$C$5:$C$15,MATCH(AB$2,Runden,0)))</f>
        <v/>
      </c>
      <c r="AC6" s="28" t="str">
        <f>IF(INDEX(Spielplan!$E$5:$E$15,MATCH(AB$2,Runden,0))="","",INDEX(Spielplan!$E$5:$E$15,MATCH(AB$2,Runden,0)))</f>
        <v/>
      </c>
      <c r="AD6" s="24" t="str">
        <f>IF(INDEX(Spielplan!$G$5:$G$15,MATCH(AB$2,Runden,0))="","",INDEX(Spielplan!$G$5:$G$15,MATCH(AB$2,Runden,0)))</f>
        <v/>
      </c>
    </row>
    <row r="7" spans="1:30" ht="6" customHeight="1" thickBot="1" x14ac:dyDescent="0.4">
      <c r="D7" s="29"/>
      <c r="E7" s="27"/>
      <c r="F7" s="19"/>
      <c r="G7" s="29"/>
      <c r="H7" s="27"/>
      <c r="I7" s="19"/>
      <c r="J7" s="29"/>
      <c r="K7" s="27"/>
      <c r="L7" s="19"/>
      <c r="M7" s="29"/>
      <c r="N7" s="27"/>
      <c r="O7" s="19"/>
      <c r="P7" s="29"/>
      <c r="Q7" s="27"/>
      <c r="R7" s="19"/>
      <c r="S7" s="29"/>
      <c r="T7" s="27"/>
      <c r="U7" s="19"/>
      <c r="V7" s="29"/>
      <c r="W7" s="27"/>
      <c r="X7" s="19"/>
      <c r="Y7" s="29"/>
      <c r="Z7" s="27"/>
      <c r="AA7" s="19"/>
      <c r="AB7" s="29"/>
      <c r="AC7" s="27"/>
      <c r="AD7" s="19"/>
    </row>
    <row r="8" spans="1:30" s="20" customFormat="1" ht="15.75" customHeight="1" x14ac:dyDescent="0.45">
      <c r="A8" s="39"/>
      <c r="B8" s="40" t="s">
        <v>323</v>
      </c>
      <c r="C8" s="41"/>
      <c r="D8" s="152">
        <f>COUNTIF(D$10:D$53,1)</f>
        <v>1</v>
      </c>
      <c r="E8" s="153">
        <f t="shared" ref="E8:AD8" si="0">SUM(E10:E53)</f>
        <v>0</v>
      </c>
      <c r="F8" s="154">
        <f t="shared" si="0"/>
        <v>0</v>
      </c>
      <c r="G8" s="152">
        <f t="shared" si="0"/>
        <v>0</v>
      </c>
      <c r="H8" s="153">
        <f t="shared" si="0"/>
        <v>0</v>
      </c>
      <c r="I8" s="154">
        <f t="shared" si="0"/>
        <v>0</v>
      </c>
      <c r="J8" s="152">
        <f t="shared" si="0"/>
        <v>0</v>
      </c>
      <c r="K8" s="153">
        <f t="shared" si="0"/>
        <v>0</v>
      </c>
      <c r="L8" s="154">
        <f t="shared" si="0"/>
        <v>0</v>
      </c>
      <c r="M8" s="152">
        <f t="shared" si="0"/>
        <v>0</v>
      </c>
      <c r="N8" s="153">
        <f t="shared" si="0"/>
        <v>0</v>
      </c>
      <c r="O8" s="154">
        <f t="shared" si="0"/>
        <v>0</v>
      </c>
      <c r="P8" s="152">
        <f t="shared" si="0"/>
        <v>0</v>
      </c>
      <c r="Q8" s="153">
        <f t="shared" si="0"/>
        <v>0</v>
      </c>
      <c r="R8" s="154">
        <f t="shared" si="0"/>
        <v>0</v>
      </c>
      <c r="S8" s="152">
        <f t="shared" ref="S8:X8" si="1">SUM(S10:S53)</f>
        <v>0</v>
      </c>
      <c r="T8" s="153">
        <f t="shared" si="1"/>
        <v>0</v>
      </c>
      <c r="U8" s="154">
        <f t="shared" si="1"/>
        <v>0</v>
      </c>
      <c r="V8" s="152">
        <f t="shared" si="1"/>
        <v>0</v>
      </c>
      <c r="W8" s="153">
        <f t="shared" si="1"/>
        <v>0</v>
      </c>
      <c r="X8" s="154">
        <f t="shared" si="1"/>
        <v>0</v>
      </c>
      <c r="Y8" s="152">
        <f t="shared" si="0"/>
        <v>0</v>
      </c>
      <c r="Z8" s="153">
        <f t="shared" si="0"/>
        <v>0</v>
      </c>
      <c r="AA8" s="154">
        <f t="shared" si="0"/>
        <v>0</v>
      </c>
      <c r="AB8" s="152">
        <f t="shared" si="0"/>
        <v>0</v>
      </c>
      <c r="AC8" s="153">
        <f t="shared" si="0"/>
        <v>0</v>
      </c>
      <c r="AD8" s="154">
        <f t="shared" si="0"/>
        <v>0</v>
      </c>
    </row>
    <row r="9" spans="1:30" s="20" customFormat="1" ht="15" customHeight="1" thickBot="1" x14ac:dyDescent="0.4">
      <c r="A9" s="194"/>
      <c r="B9" s="195" t="s">
        <v>324</v>
      </c>
      <c r="C9" s="196"/>
      <c r="D9" s="221">
        <f>COUNTIF(D$10:D$53,"e")</f>
        <v>0</v>
      </c>
      <c r="E9" s="222">
        <f t="shared" ref="E9:AD9" si="2">SUM(E11:E54)</f>
        <v>0</v>
      </c>
      <c r="F9" s="223">
        <f t="shared" si="2"/>
        <v>0</v>
      </c>
      <c r="G9" s="221">
        <f t="shared" si="2"/>
        <v>0</v>
      </c>
      <c r="H9" s="222">
        <f t="shared" si="2"/>
        <v>0</v>
      </c>
      <c r="I9" s="223">
        <f t="shared" si="2"/>
        <v>0</v>
      </c>
      <c r="J9" s="221">
        <f t="shared" si="2"/>
        <v>0</v>
      </c>
      <c r="K9" s="222">
        <f t="shared" si="2"/>
        <v>0</v>
      </c>
      <c r="L9" s="223">
        <f t="shared" si="2"/>
        <v>0</v>
      </c>
      <c r="M9" s="221">
        <f t="shared" si="2"/>
        <v>0</v>
      </c>
      <c r="N9" s="222">
        <f t="shared" si="2"/>
        <v>0</v>
      </c>
      <c r="O9" s="223">
        <f t="shared" si="2"/>
        <v>0</v>
      </c>
      <c r="P9" s="221">
        <f t="shared" si="2"/>
        <v>0</v>
      </c>
      <c r="Q9" s="222">
        <f t="shared" si="2"/>
        <v>0</v>
      </c>
      <c r="R9" s="223">
        <f t="shared" si="2"/>
        <v>0</v>
      </c>
      <c r="S9" s="221">
        <f t="shared" ref="S9:X9" si="3">SUM(S11:S54)</f>
        <v>0</v>
      </c>
      <c r="T9" s="222">
        <f t="shared" si="3"/>
        <v>0</v>
      </c>
      <c r="U9" s="223">
        <f t="shared" si="3"/>
        <v>0</v>
      </c>
      <c r="V9" s="221">
        <f t="shared" si="3"/>
        <v>0</v>
      </c>
      <c r="W9" s="222">
        <f t="shared" si="3"/>
        <v>0</v>
      </c>
      <c r="X9" s="223">
        <f t="shared" si="3"/>
        <v>0</v>
      </c>
      <c r="Y9" s="221">
        <f t="shared" si="2"/>
        <v>0</v>
      </c>
      <c r="Z9" s="222">
        <f t="shared" si="2"/>
        <v>0</v>
      </c>
      <c r="AA9" s="223">
        <f t="shared" si="2"/>
        <v>0</v>
      </c>
      <c r="AB9" s="221">
        <f t="shared" si="2"/>
        <v>0</v>
      </c>
      <c r="AC9" s="222">
        <f t="shared" si="2"/>
        <v>0</v>
      </c>
      <c r="AD9" s="223">
        <f t="shared" si="2"/>
        <v>0</v>
      </c>
    </row>
    <row r="10" spans="1:30" s="1" customFormat="1" ht="6" customHeight="1" x14ac:dyDescent="0.35">
      <c r="A10" s="42"/>
      <c r="B10" s="43"/>
      <c r="C10" s="44"/>
      <c r="D10" s="224"/>
      <c r="E10" s="225"/>
      <c r="F10" s="226"/>
      <c r="G10" s="224"/>
      <c r="H10" s="225"/>
      <c r="I10" s="226"/>
      <c r="J10" s="224"/>
      <c r="K10" s="225"/>
      <c r="L10" s="226"/>
      <c r="M10" s="224"/>
      <c r="N10" s="225"/>
      <c r="O10" s="226"/>
      <c r="P10" s="224"/>
      <c r="Q10" s="225"/>
      <c r="R10" s="226"/>
      <c r="S10" s="224"/>
      <c r="T10" s="225"/>
      <c r="U10" s="226"/>
      <c r="V10" s="224"/>
      <c r="W10" s="225"/>
      <c r="X10" s="226"/>
      <c r="Y10" s="224"/>
      <c r="Z10" s="225"/>
      <c r="AA10" s="226"/>
      <c r="AB10" s="224"/>
      <c r="AC10" s="225"/>
      <c r="AD10" s="226"/>
    </row>
    <row r="11" spans="1:30" s="1" customFormat="1" ht="15" customHeight="1" x14ac:dyDescent="0.35">
      <c r="A11" s="227">
        <v>10101</v>
      </c>
      <c r="B11" s="229" t="s">
        <v>325</v>
      </c>
      <c r="C11" s="231"/>
      <c r="D11" s="36">
        <v>1</v>
      </c>
      <c r="E11" s="37"/>
      <c r="F11" s="38"/>
      <c r="G11" s="36" t="s">
        <v>16</v>
      </c>
      <c r="H11" s="37">
        <v>0</v>
      </c>
      <c r="I11" s="38"/>
      <c r="J11" s="36"/>
      <c r="K11" s="37"/>
      <c r="L11" s="38"/>
      <c r="M11" s="36" t="s">
        <v>15</v>
      </c>
      <c r="N11" s="37"/>
      <c r="O11" s="38"/>
      <c r="P11" s="36"/>
      <c r="Q11" s="37"/>
      <c r="R11" s="38"/>
      <c r="S11" s="36"/>
      <c r="T11" s="37"/>
      <c r="U11" s="38"/>
      <c r="V11" s="36"/>
      <c r="W11" s="37"/>
      <c r="X11" s="38"/>
      <c r="Y11" s="36"/>
      <c r="Z11" s="37"/>
      <c r="AA11" s="38"/>
      <c r="AB11" s="36"/>
      <c r="AC11" s="37"/>
      <c r="AD11" s="38"/>
    </row>
    <row r="12" spans="1:30" s="1" customFormat="1" ht="15" customHeight="1" x14ac:dyDescent="0.35">
      <c r="A12" s="227"/>
      <c r="B12" s="229"/>
      <c r="C12" s="231"/>
      <c r="D12" s="36"/>
      <c r="E12" s="37"/>
      <c r="F12" s="38"/>
      <c r="G12" s="36"/>
      <c r="H12" s="37"/>
      <c r="I12" s="38"/>
      <c r="J12" s="36"/>
      <c r="K12" s="37"/>
      <c r="L12" s="38"/>
      <c r="M12" s="36"/>
      <c r="N12" s="37"/>
      <c r="O12" s="38"/>
      <c r="P12" s="36"/>
      <c r="Q12" s="37"/>
      <c r="R12" s="38"/>
      <c r="S12" s="36"/>
      <c r="T12" s="37"/>
      <c r="U12" s="38"/>
      <c r="V12" s="36"/>
      <c r="W12" s="37"/>
      <c r="X12" s="38"/>
      <c r="Y12" s="36"/>
      <c r="Z12" s="37"/>
      <c r="AA12" s="38"/>
      <c r="AB12" s="36"/>
      <c r="AC12" s="37"/>
      <c r="AD12" s="38"/>
    </row>
    <row r="13" spans="1:30" s="1" customFormat="1" ht="15" customHeight="1" x14ac:dyDescent="0.35">
      <c r="A13" s="227"/>
      <c r="B13" s="229"/>
      <c r="C13" s="231"/>
      <c r="D13" s="36"/>
      <c r="E13" s="37"/>
      <c r="F13" s="38"/>
      <c r="G13" s="36"/>
      <c r="H13" s="37"/>
      <c r="I13" s="38"/>
      <c r="J13" s="36"/>
      <c r="K13" s="37"/>
      <c r="L13" s="38"/>
      <c r="M13" s="36"/>
      <c r="N13" s="37"/>
      <c r="O13" s="38"/>
      <c r="P13" s="36"/>
      <c r="Q13" s="37"/>
      <c r="R13" s="38"/>
      <c r="S13" s="36"/>
      <c r="T13" s="37"/>
      <c r="U13" s="38"/>
      <c r="V13" s="36"/>
      <c r="W13" s="37"/>
      <c r="X13" s="38"/>
      <c r="Y13" s="36"/>
      <c r="Z13" s="37"/>
      <c r="AA13" s="38"/>
      <c r="AB13" s="36"/>
      <c r="AC13" s="37"/>
      <c r="AD13" s="38"/>
    </row>
    <row r="14" spans="1:30" s="1" customFormat="1" ht="15" customHeight="1" x14ac:dyDescent="0.35">
      <c r="A14" s="227"/>
      <c r="B14" s="229"/>
      <c r="C14" s="231"/>
      <c r="D14" s="36"/>
      <c r="E14" s="37"/>
      <c r="F14" s="38"/>
      <c r="G14" s="36"/>
      <c r="H14" s="37"/>
      <c r="I14" s="38"/>
      <c r="J14" s="36"/>
      <c r="K14" s="37"/>
      <c r="L14" s="38"/>
      <c r="M14" s="36"/>
      <c r="N14" s="37"/>
      <c r="O14" s="38"/>
      <c r="P14" s="36"/>
      <c r="Q14" s="37"/>
      <c r="R14" s="38"/>
      <c r="S14" s="36"/>
      <c r="T14" s="37"/>
      <c r="U14" s="38"/>
      <c r="V14" s="36"/>
      <c r="W14" s="37"/>
      <c r="X14" s="38"/>
      <c r="Y14" s="36"/>
      <c r="Z14" s="37"/>
      <c r="AA14" s="38"/>
      <c r="AB14" s="36"/>
      <c r="AC14" s="37"/>
      <c r="AD14" s="38"/>
    </row>
    <row r="15" spans="1:30" s="1" customFormat="1" ht="15" customHeight="1" x14ac:dyDescent="0.35">
      <c r="A15" s="227"/>
      <c r="B15" s="229"/>
      <c r="C15" s="231"/>
      <c r="D15" s="36"/>
      <c r="E15" s="37"/>
      <c r="F15" s="38"/>
      <c r="G15" s="36"/>
      <c r="H15" s="37"/>
      <c r="I15" s="38"/>
      <c r="J15" s="36"/>
      <c r="K15" s="37"/>
      <c r="L15" s="38"/>
      <c r="M15" s="36"/>
      <c r="N15" s="37"/>
      <c r="O15" s="38"/>
      <c r="P15" s="36"/>
      <c r="Q15" s="37"/>
      <c r="R15" s="38"/>
      <c r="S15" s="36"/>
      <c r="T15" s="37"/>
      <c r="U15" s="38"/>
      <c r="V15" s="36"/>
      <c r="W15" s="37"/>
      <c r="X15" s="38"/>
      <c r="Y15" s="36"/>
      <c r="Z15" s="37"/>
      <c r="AA15" s="38"/>
      <c r="AB15" s="36"/>
      <c r="AC15" s="37"/>
      <c r="AD15" s="38"/>
    </row>
    <row r="16" spans="1:30" s="1" customFormat="1" ht="15" customHeight="1" x14ac:dyDescent="0.35">
      <c r="A16" s="227"/>
      <c r="B16" s="229"/>
      <c r="C16" s="231"/>
      <c r="D16" s="36"/>
      <c r="E16" s="37"/>
      <c r="F16" s="38"/>
      <c r="G16" s="36"/>
      <c r="H16" s="37"/>
      <c r="I16" s="38"/>
      <c r="J16" s="36"/>
      <c r="K16" s="37"/>
      <c r="L16" s="38"/>
      <c r="M16" s="36"/>
      <c r="N16" s="37"/>
      <c r="O16" s="38"/>
      <c r="P16" s="36"/>
      <c r="Q16" s="37"/>
      <c r="R16" s="38"/>
      <c r="S16" s="36"/>
      <c r="T16" s="37"/>
      <c r="U16" s="38"/>
      <c r="V16" s="36"/>
      <c r="W16" s="37"/>
      <c r="X16" s="38"/>
      <c r="Y16" s="36"/>
      <c r="Z16" s="37"/>
      <c r="AA16" s="38"/>
      <c r="AB16" s="36"/>
      <c r="AC16" s="37"/>
      <c r="AD16" s="38"/>
    </row>
    <row r="17" spans="1:30" s="1" customFormat="1" ht="15" customHeight="1" x14ac:dyDescent="0.35">
      <c r="A17" s="227"/>
      <c r="B17" s="229"/>
      <c r="C17" s="231"/>
      <c r="D17" s="36"/>
      <c r="E17" s="37"/>
      <c r="F17" s="38"/>
      <c r="G17" s="36"/>
      <c r="H17" s="37"/>
      <c r="I17" s="38"/>
      <c r="J17" s="36"/>
      <c r="K17" s="37"/>
      <c r="L17" s="38"/>
      <c r="M17" s="36"/>
      <c r="N17" s="37"/>
      <c r="O17" s="38"/>
      <c r="P17" s="36"/>
      <c r="Q17" s="37"/>
      <c r="R17" s="38"/>
      <c r="S17" s="36"/>
      <c r="T17" s="37"/>
      <c r="U17" s="38"/>
      <c r="V17" s="36"/>
      <c r="W17" s="37"/>
      <c r="X17" s="38"/>
      <c r="Y17" s="36"/>
      <c r="Z17" s="37"/>
      <c r="AA17" s="38"/>
      <c r="AB17" s="36"/>
      <c r="AC17" s="37"/>
      <c r="AD17" s="38"/>
    </row>
    <row r="18" spans="1:30" s="1" customFormat="1" ht="15" customHeight="1" x14ac:dyDescent="0.35">
      <c r="A18" s="227"/>
      <c r="B18" s="229"/>
      <c r="C18" s="231"/>
      <c r="D18" s="36"/>
      <c r="E18" s="37"/>
      <c r="F18" s="38"/>
      <c r="G18" s="36"/>
      <c r="H18" s="37"/>
      <c r="I18" s="38"/>
      <c r="J18" s="36"/>
      <c r="K18" s="37"/>
      <c r="L18" s="38"/>
      <c r="M18" s="36"/>
      <c r="N18" s="37"/>
      <c r="O18" s="38"/>
      <c r="P18" s="36"/>
      <c r="Q18" s="37"/>
      <c r="R18" s="38"/>
      <c r="S18" s="36"/>
      <c r="T18" s="37"/>
      <c r="U18" s="38"/>
      <c r="V18" s="36"/>
      <c r="W18" s="37"/>
      <c r="X18" s="38"/>
      <c r="Y18" s="36"/>
      <c r="Z18" s="37"/>
      <c r="AA18" s="38"/>
      <c r="AB18" s="36"/>
      <c r="AC18" s="37"/>
      <c r="AD18" s="38"/>
    </row>
    <row r="19" spans="1:30" s="1" customFormat="1" ht="15" customHeight="1" x14ac:dyDescent="0.35">
      <c r="A19" s="227"/>
      <c r="B19" s="229"/>
      <c r="C19" s="231"/>
      <c r="D19" s="36"/>
      <c r="E19" s="37"/>
      <c r="F19" s="38"/>
      <c r="G19" s="36"/>
      <c r="H19" s="37"/>
      <c r="I19" s="38"/>
      <c r="J19" s="36"/>
      <c r="K19" s="37"/>
      <c r="L19" s="38"/>
      <c r="M19" s="36"/>
      <c r="N19" s="37"/>
      <c r="O19" s="38"/>
      <c r="P19" s="36"/>
      <c r="Q19" s="37"/>
      <c r="R19" s="38"/>
      <c r="S19" s="36"/>
      <c r="T19" s="37"/>
      <c r="U19" s="38"/>
      <c r="V19" s="36"/>
      <c r="W19" s="37"/>
      <c r="X19" s="38"/>
      <c r="Y19" s="36"/>
      <c r="Z19" s="37"/>
      <c r="AA19" s="38"/>
      <c r="AB19" s="36"/>
      <c r="AC19" s="37"/>
      <c r="AD19" s="38"/>
    </row>
    <row r="20" spans="1:30" s="1" customFormat="1" ht="15" customHeight="1" x14ac:dyDescent="0.35">
      <c r="A20" s="227"/>
      <c r="B20" s="229"/>
      <c r="C20" s="231"/>
      <c r="D20" s="36"/>
      <c r="E20" s="37"/>
      <c r="F20" s="38"/>
      <c r="G20" s="36"/>
      <c r="H20" s="37"/>
      <c r="I20" s="38"/>
      <c r="J20" s="36"/>
      <c r="K20" s="37"/>
      <c r="L20" s="38"/>
      <c r="M20" s="36"/>
      <c r="N20" s="37"/>
      <c r="O20" s="38"/>
      <c r="P20" s="36"/>
      <c r="Q20" s="37"/>
      <c r="R20" s="38"/>
      <c r="S20" s="36"/>
      <c r="T20" s="37"/>
      <c r="U20" s="38"/>
      <c r="V20" s="36"/>
      <c r="W20" s="37"/>
      <c r="X20" s="38"/>
      <c r="Y20" s="36"/>
      <c r="Z20" s="37"/>
      <c r="AA20" s="38"/>
      <c r="AB20" s="36"/>
      <c r="AC20" s="37"/>
      <c r="AD20" s="38"/>
    </row>
    <row r="21" spans="1:30" s="1" customFormat="1" ht="15" customHeight="1" x14ac:dyDescent="0.35">
      <c r="A21" s="227"/>
      <c r="B21" s="229"/>
      <c r="C21" s="231"/>
      <c r="D21" s="36"/>
      <c r="E21" s="37"/>
      <c r="F21" s="38"/>
      <c r="G21" s="36"/>
      <c r="H21" s="37"/>
      <c r="I21" s="38"/>
      <c r="J21" s="36"/>
      <c r="K21" s="37"/>
      <c r="L21" s="38"/>
      <c r="M21" s="36"/>
      <c r="N21" s="37"/>
      <c r="O21" s="38"/>
      <c r="P21" s="36"/>
      <c r="Q21" s="37"/>
      <c r="R21" s="38"/>
      <c r="S21" s="36"/>
      <c r="T21" s="37"/>
      <c r="U21" s="38"/>
      <c r="V21" s="36"/>
      <c r="W21" s="37"/>
      <c r="X21" s="38"/>
      <c r="Y21" s="36"/>
      <c r="Z21" s="37"/>
      <c r="AA21" s="38"/>
      <c r="AB21" s="36"/>
      <c r="AC21" s="37"/>
      <c r="AD21" s="38"/>
    </row>
    <row r="22" spans="1:30" s="1" customFormat="1" ht="15" customHeight="1" x14ac:dyDescent="0.35">
      <c r="A22" s="227"/>
      <c r="B22" s="229"/>
      <c r="C22" s="231"/>
      <c r="D22" s="36"/>
      <c r="E22" s="37"/>
      <c r="F22" s="38"/>
      <c r="G22" s="36"/>
      <c r="H22" s="37"/>
      <c r="I22" s="38"/>
      <c r="J22" s="36"/>
      <c r="K22" s="37"/>
      <c r="L22" s="38"/>
      <c r="M22" s="36"/>
      <c r="N22" s="37"/>
      <c r="O22" s="38"/>
      <c r="P22" s="36"/>
      <c r="Q22" s="37"/>
      <c r="R22" s="38"/>
      <c r="S22" s="36"/>
      <c r="T22" s="37"/>
      <c r="U22" s="38"/>
      <c r="V22" s="36"/>
      <c r="W22" s="37"/>
      <c r="X22" s="38"/>
      <c r="Y22" s="36"/>
      <c r="Z22" s="37"/>
      <c r="AA22" s="38"/>
      <c r="AB22" s="36"/>
      <c r="AC22" s="37"/>
      <c r="AD22" s="38"/>
    </row>
    <row r="23" spans="1:30" s="1" customFormat="1" ht="15" customHeight="1" x14ac:dyDescent="0.35">
      <c r="A23" s="227"/>
      <c r="B23" s="229"/>
      <c r="C23" s="231"/>
      <c r="D23" s="36"/>
      <c r="E23" s="37"/>
      <c r="F23" s="38"/>
      <c r="G23" s="36"/>
      <c r="H23" s="37"/>
      <c r="I23" s="38"/>
      <c r="J23" s="36"/>
      <c r="K23" s="37"/>
      <c r="L23" s="38"/>
      <c r="M23" s="36"/>
      <c r="N23" s="37"/>
      <c r="O23" s="38"/>
      <c r="P23" s="36"/>
      <c r="Q23" s="37"/>
      <c r="R23" s="38"/>
      <c r="S23" s="36"/>
      <c r="T23" s="37"/>
      <c r="U23" s="38"/>
      <c r="V23" s="36"/>
      <c r="W23" s="37"/>
      <c r="X23" s="38"/>
      <c r="Y23" s="36"/>
      <c r="Z23" s="37"/>
      <c r="AA23" s="38"/>
      <c r="AB23" s="36"/>
      <c r="AC23" s="37"/>
      <c r="AD23" s="38"/>
    </row>
    <row r="24" spans="1:30" s="1" customFormat="1" ht="15" customHeight="1" x14ac:dyDescent="0.35">
      <c r="A24" s="227"/>
      <c r="B24" s="229"/>
      <c r="C24" s="231"/>
      <c r="D24" s="36"/>
      <c r="E24" s="37"/>
      <c r="F24" s="38"/>
      <c r="G24" s="36"/>
      <c r="H24" s="37"/>
      <c r="I24" s="38"/>
      <c r="J24" s="36"/>
      <c r="K24" s="37"/>
      <c r="L24" s="38"/>
      <c r="M24" s="36"/>
      <c r="N24" s="37"/>
      <c r="O24" s="38"/>
      <c r="P24" s="36"/>
      <c r="Q24" s="37"/>
      <c r="R24" s="38"/>
      <c r="S24" s="36"/>
      <c r="T24" s="37"/>
      <c r="U24" s="38"/>
      <c r="V24" s="36"/>
      <c r="W24" s="37"/>
      <c r="X24" s="38"/>
      <c r="Y24" s="36"/>
      <c r="Z24" s="37"/>
      <c r="AA24" s="38"/>
      <c r="AB24" s="36"/>
      <c r="AC24" s="37"/>
      <c r="AD24" s="38"/>
    </row>
    <row r="25" spans="1:30" s="1" customFormat="1" ht="15" customHeight="1" x14ac:dyDescent="0.35">
      <c r="A25" s="227"/>
      <c r="B25" s="229"/>
      <c r="C25" s="231"/>
      <c r="D25" s="36"/>
      <c r="E25" s="37"/>
      <c r="F25" s="38"/>
      <c r="G25" s="36"/>
      <c r="H25" s="37"/>
      <c r="I25" s="38"/>
      <c r="J25" s="36"/>
      <c r="K25" s="37"/>
      <c r="L25" s="38"/>
      <c r="M25" s="36"/>
      <c r="N25" s="37"/>
      <c r="O25" s="38"/>
      <c r="P25" s="36"/>
      <c r="Q25" s="37"/>
      <c r="R25" s="38"/>
      <c r="S25" s="36"/>
      <c r="T25" s="37"/>
      <c r="U25" s="38"/>
      <c r="V25" s="36"/>
      <c r="W25" s="37"/>
      <c r="X25" s="38"/>
      <c r="Y25" s="36"/>
      <c r="Z25" s="37"/>
      <c r="AA25" s="38"/>
      <c r="AB25" s="36"/>
      <c r="AC25" s="37"/>
      <c r="AD25" s="38"/>
    </row>
    <row r="26" spans="1:30" s="1" customFormat="1" ht="15" customHeight="1" x14ac:dyDescent="0.35">
      <c r="A26" s="227"/>
      <c r="B26" s="229"/>
      <c r="C26" s="231"/>
      <c r="D26" s="36"/>
      <c r="E26" s="37"/>
      <c r="F26" s="38"/>
      <c r="G26" s="36"/>
      <c r="H26" s="37"/>
      <c r="I26" s="38"/>
      <c r="J26" s="36"/>
      <c r="K26" s="37"/>
      <c r="L26" s="38"/>
      <c r="M26" s="36"/>
      <c r="N26" s="37"/>
      <c r="O26" s="38"/>
      <c r="P26" s="36"/>
      <c r="Q26" s="37"/>
      <c r="R26" s="38"/>
      <c r="S26" s="36"/>
      <c r="T26" s="37"/>
      <c r="U26" s="38"/>
      <c r="V26" s="36"/>
      <c r="W26" s="37"/>
      <c r="X26" s="38"/>
      <c r="Y26" s="36"/>
      <c r="Z26" s="37"/>
      <c r="AA26" s="38"/>
      <c r="AB26" s="36"/>
      <c r="AC26" s="37"/>
      <c r="AD26" s="38"/>
    </row>
    <row r="27" spans="1:30" s="1" customFormat="1" ht="15" customHeight="1" x14ac:dyDescent="0.35">
      <c r="A27" s="227"/>
      <c r="B27" s="229"/>
      <c r="C27" s="231"/>
      <c r="D27" s="36"/>
      <c r="E27" s="37"/>
      <c r="F27" s="38"/>
      <c r="G27" s="36"/>
      <c r="H27" s="37"/>
      <c r="I27" s="38"/>
      <c r="J27" s="36"/>
      <c r="K27" s="37"/>
      <c r="L27" s="38"/>
      <c r="M27" s="36"/>
      <c r="N27" s="37"/>
      <c r="O27" s="38"/>
      <c r="P27" s="36"/>
      <c r="Q27" s="37"/>
      <c r="R27" s="38"/>
      <c r="S27" s="36"/>
      <c r="T27" s="37"/>
      <c r="U27" s="38"/>
      <c r="V27" s="36"/>
      <c r="W27" s="37"/>
      <c r="X27" s="38"/>
      <c r="Y27" s="36"/>
      <c r="Z27" s="37"/>
      <c r="AA27" s="38"/>
      <c r="AB27" s="36"/>
      <c r="AC27" s="37"/>
      <c r="AD27" s="38"/>
    </row>
    <row r="28" spans="1:30" s="1" customFormat="1" ht="15" customHeight="1" x14ac:dyDescent="0.35">
      <c r="A28" s="227"/>
      <c r="B28" s="229"/>
      <c r="C28" s="231"/>
      <c r="D28" s="36"/>
      <c r="E28" s="37"/>
      <c r="F28" s="38"/>
      <c r="G28" s="36"/>
      <c r="H28" s="37"/>
      <c r="I28" s="38"/>
      <c r="J28" s="36"/>
      <c r="K28" s="37"/>
      <c r="L28" s="38"/>
      <c r="M28" s="36"/>
      <c r="N28" s="37"/>
      <c r="O28" s="38"/>
      <c r="P28" s="36"/>
      <c r="Q28" s="37"/>
      <c r="R28" s="38"/>
      <c r="S28" s="36"/>
      <c r="T28" s="37"/>
      <c r="U28" s="38"/>
      <c r="V28" s="36"/>
      <c r="W28" s="37"/>
      <c r="X28" s="38"/>
      <c r="Y28" s="36"/>
      <c r="Z28" s="37"/>
      <c r="AA28" s="38"/>
      <c r="AB28" s="36"/>
      <c r="AC28" s="37"/>
      <c r="AD28" s="38"/>
    </row>
    <row r="29" spans="1:30" s="1" customFormat="1" ht="15" customHeight="1" x14ac:dyDescent="0.35">
      <c r="A29" s="227"/>
      <c r="B29" s="229"/>
      <c r="C29" s="231"/>
      <c r="D29" s="36"/>
      <c r="E29" s="37"/>
      <c r="F29" s="38"/>
      <c r="G29" s="36"/>
      <c r="H29" s="37"/>
      <c r="I29" s="38"/>
      <c r="J29" s="36"/>
      <c r="K29" s="37"/>
      <c r="L29" s="38"/>
      <c r="M29" s="36"/>
      <c r="N29" s="37"/>
      <c r="O29" s="38"/>
      <c r="P29" s="36"/>
      <c r="Q29" s="37"/>
      <c r="R29" s="38"/>
      <c r="S29" s="36"/>
      <c r="T29" s="37"/>
      <c r="U29" s="38"/>
      <c r="V29" s="36"/>
      <c r="W29" s="37"/>
      <c r="X29" s="38"/>
      <c r="Y29" s="36"/>
      <c r="Z29" s="37"/>
      <c r="AA29" s="38"/>
      <c r="AB29" s="36"/>
      <c r="AC29" s="37"/>
      <c r="AD29" s="38"/>
    </row>
    <row r="30" spans="1:30" s="1" customFormat="1" ht="15" customHeight="1" x14ac:dyDescent="0.35">
      <c r="A30" s="227"/>
      <c r="B30" s="229"/>
      <c r="C30" s="231"/>
      <c r="D30" s="36"/>
      <c r="E30" s="37"/>
      <c r="F30" s="38"/>
      <c r="G30" s="36"/>
      <c r="H30" s="37"/>
      <c r="I30" s="38"/>
      <c r="J30" s="36"/>
      <c r="K30" s="37"/>
      <c r="L30" s="38"/>
      <c r="M30" s="36"/>
      <c r="N30" s="37"/>
      <c r="O30" s="38"/>
      <c r="P30" s="36"/>
      <c r="Q30" s="37"/>
      <c r="R30" s="38"/>
      <c r="S30" s="36"/>
      <c r="T30" s="37"/>
      <c r="U30" s="38"/>
      <c r="V30" s="36"/>
      <c r="W30" s="37"/>
      <c r="X30" s="38"/>
      <c r="Y30" s="36"/>
      <c r="Z30" s="37"/>
      <c r="AA30" s="38"/>
      <c r="AB30" s="36"/>
      <c r="AC30" s="37"/>
      <c r="AD30" s="38"/>
    </row>
    <row r="31" spans="1:30" s="1" customFormat="1" ht="15" customHeight="1" x14ac:dyDescent="0.35">
      <c r="A31" s="227"/>
      <c r="B31" s="229"/>
      <c r="C31" s="231"/>
      <c r="D31" s="36"/>
      <c r="E31" s="37"/>
      <c r="F31" s="38"/>
      <c r="G31" s="36"/>
      <c r="H31" s="37"/>
      <c r="I31" s="38"/>
      <c r="J31" s="36"/>
      <c r="K31" s="37"/>
      <c r="L31" s="38"/>
      <c r="M31" s="36"/>
      <c r="N31" s="37"/>
      <c r="O31" s="38"/>
      <c r="P31" s="36"/>
      <c r="Q31" s="37"/>
      <c r="R31" s="38"/>
      <c r="S31" s="36"/>
      <c r="T31" s="37"/>
      <c r="U31" s="38"/>
      <c r="V31" s="36"/>
      <c r="W31" s="37"/>
      <c r="X31" s="38"/>
      <c r="Y31" s="36"/>
      <c r="Z31" s="37"/>
      <c r="AA31" s="38"/>
      <c r="AB31" s="36"/>
      <c r="AC31" s="37"/>
      <c r="AD31" s="38"/>
    </row>
    <row r="32" spans="1:30" ht="15.5" x14ac:dyDescent="0.35">
      <c r="A32" s="227"/>
      <c r="B32" s="229"/>
      <c r="C32" s="231"/>
      <c r="D32" s="36"/>
      <c r="E32" s="37"/>
      <c r="F32" s="38"/>
      <c r="G32" s="36"/>
      <c r="H32" s="37"/>
      <c r="I32" s="38"/>
      <c r="J32" s="36"/>
      <c r="K32" s="37"/>
      <c r="L32" s="38"/>
      <c r="M32" s="36"/>
      <c r="N32" s="37"/>
      <c r="O32" s="38"/>
      <c r="P32" s="36"/>
      <c r="Q32" s="37"/>
      <c r="R32" s="38"/>
      <c r="S32" s="36"/>
      <c r="T32" s="37"/>
      <c r="U32" s="38"/>
      <c r="V32" s="36"/>
      <c r="W32" s="37"/>
      <c r="X32" s="38"/>
      <c r="Y32" s="36"/>
      <c r="Z32" s="37"/>
      <c r="AA32" s="38"/>
      <c r="AB32" s="36"/>
      <c r="AC32" s="37"/>
      <c r="AD32" s="38"/>
    </row>
    <row r="33" spans="1:30" ht="15.5" x14ac:dyDescent="0.35">
      <c r="A33" s="227"/>
      <c r="B33" s="229"/>
      <c r="C33" s="231"/>
      <c r="D33" s="36"/>
      <c r="E33" s="37"/>
      <c r="F33" s="38"/>
      <c r="G33" s="36"/>
      <c r="H33" s="37"/>
      <c r="I33" s="38"/>
      <c r="J33" s="36"/>
      <c r="K33" s="37"/>
      <c r="L33" s="38"/>
      <c r="M33" s="36"/>
      <c r="N33" s="37"/>
      <c r="O33" s="38"/>
      <c r="P33" s="36"/>
      <c r="Q33" s="37"/>
      <c r="R33" s="38"/>
      <c r="S33" s="36"/>
      <c r="T33" s="37"/>
      <c r="U33" s="38"/>
      <c r="V33" s="36"/>
      <c r="W33" s="37"/>
      <c r="X33" s="38"/>
      <c r="Y33" s="36"/>
      <c r="Z33" s="37"/>
      <c r="AA33" s="38"/>
      <c r="AB33" s="36"/>
      <c r="AC33" s="37"/>
      <c r="AD33" s="38"/>
    </row>
    <row r="34" spans="1:30" ht="15.5" x14ac:dyDescent="0.35">
      <c r="A34" s="227"/>
      <c r="B34" s="229"/>
      <c r="C34" s="231"/>
      <c r="D34" s="36"/>
      <c r="E34" s="37"/>
      <c r="F34" s="38"/>
      <c r="G34" s="36"/>
      <c r="H34" s="37"/>
      <c r="I34" s="38"/>
      <c r="J34" s="36"/>
      <c r="K34" s="37"/>
      <c r="L34" s="38"/>
      <c r="M34" s="36"/>
      <c r="N34" s="37"/>
      <c r="O34" s="38"/>
      <c r="P34" s="36"/>
      <c r="Q34" s="37"/>
      <c r="R34" s="38"/>
      <c r="S34" s="36"/>
      <c r="T34" s="37"/>
      <c r="U34" s="38"/>
      <c r="V34" s="36"/>
      <c r="W34" s="37"/>
      <c r="X34" s="38"/>
      <c r="Y34" s="36"/>
      <c r="Z34" s="37"/>
      <c r="AA34" s="38"/>
      <c r="AB34" s="36"/>
      <c r="AC34" s="37"/>
      <c r="AD34" s="38"/>
    </row>
    <row r="35" spans="1:30" ht="15.5" x14ac:dyDescent="0.35">
      <c r="A35" s="227"/>
      <c r="B35" s="229"/>
      <c r="C35" s="231"/>
      <c r="D35" s="36"/>
      <c r="E35" s="37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37"/>
      <c r="R35" s="38"/>
      <c r="S35" s="36"/>
      <c r="T35" s="37"/>
      <c r="U35" s="38"/>
      <c r="V35" s="36"/>
      <c r="W35" s="37"/>
      <c r="X35" s="38"/>
      <c r="Y35" s="36"/>
      <c r="Z35" s="37"/>
      <c r="AA35" s="38"/>
      <c r="AB35" s="36"/>
      <c r="AC35" s="37"/>
      <c r="AD35" s="38"/>
    </row>
    <row r="36" spans="1:30" ht="15.5" x14ac:dyDescent="0.35">
      <c r="A36" s="227"/>
      <c r="B36" s="229"/>
      <c r="C36" s="231"/>
      <c r="D36" s="36"/>
      <c r="E36" s="37"/>
      <c r="F36" s="38"/>
      <c r="G36" s="36"/>
      <c r="H36" s="37"/>
      <c r="I36" s="38"/>
      <c r="J36" s="36"/>
      <c r="K36" s="37"/>
      <c r="L36" s="38"/>
      <c r="M36" s="36"/>
      <c r="N36" s="37"/>
      <c r="O36" s="38"/>
      <c r="P36" s="36"/>
      <c r="Q36" s="37"/>
      <c r="R36" s="38"/>
      <c r="S36" s="36"/>
      <c r="T36" s="37"/>
      <c r="U36" s="38"/>
      <c r="V36" s="36"/>
      <c r="W36" s="37"/>
      <c r="X36" s="38"/>
      <c r="Y36" s="36"/>
      <c r="Z36" s="37"/>
      <c r="AA36" s="38"/>
      <c r="AB36" s="36"/>
      <c r="AC36" s="37"/>
      <c r="AD36" s="38"/>
    </row>
    <row r="37" spans="1:30" ht="15.5" x14ac:dyDescent="0.35">
      <c r="A37" s="227"/>
      <c r="B37" s="229"/>
      <c r="C37" s="231"/>
      <c r="D37" s="36"/>
      <c r="E37" s="37"/>
      <c r="F37" s="38"/>
      <c r="G37" s="36"/>
      <c r="H37" s="37"/>
      <c r="I37" s="38"/>
      <c r="J37" s="36"/>
      <c r="K37" s="37"/>
      <c r="L37" s="38"/>
      <c r="M37" s="36"/>
      <c r="N37" s="37"/>
      <c r="O37" s="38"/>
      <c r="P37" s="36"/>
      <c r="Q37" s="37"/>
      <c r="R37" s="38"/>
      <c r="S37" s="36"/>
      <c r="T37" s="37"/>
      <c r="U37" s="38"/>
      <c r="V37" s="36"/>
      <c r="W37" s="37"/>
      <c r="X37" s="38"/>
      <c r="Y37" s="36"/>
      <c r="Z37" s="37"/>
      <c r="AA37" s="38"/>
      <c r="AB37" s="36"/>
      <c r="AC37" s="37"/>
      <c r="AD37" s="38"/>
    </row>
    <row r="38" spans="1:30" ht="15.5" x14ac:dyDescent="0.35">
      <c r="A38" s="227"/>
      <c r="B38" s="229"/>
      <c r="C38" s="231"/>
      <c r="D38" s="36"/>
      <c r="E38" s="37"/>
      <c r="F38" s="38"/>
      <c r="G38" s="36"/>
      <c r="H38" s="37"/>
      <c r="I38" s="38"/>
      <c r="J38" s="36"/>
      <c r="K38" s="37"/>
      <c r="L38" s="38"/>
      <c r="M38" s="36"/>
      <c r="N38" s="37"/>
      <c r="O38" s="38"/>
      <c r="P38" s="36"/>
      <c r="Q38" s="37"/>
      <c r="R38" s="38"/>
      <c r="S38" s="36"/>
      <c r="T38" s="37"/>
      <c r="U38" s="38"/>
      <c r="V38" s="36"/>
      <c r="W38" s="37"/>
      <c r="X38" s="38"/>
      <c r="Y38" s="36"/>
      <c r="Z38" s="37"/>
      <c r="AA38" s="38"/>
      <c r="AB38" s="36"/>
      <c r="AC38" s="37"/>
      <c r="AD38" s="38"/>
    </row>
    <row r="39" spans="1:30" ht="15.5" x14ac:dyDescent="0.35">
      <c r="A39" s="227"/>
      <c r="B39" s="229"/>
      <c r="C39" s="231"/>
      <c r="D39" s="36"/>
      <c r="E39" s="37"/>
      <c r="F39" s="38"/>
      <c r="G39" s="36"/>
      <c r="H39" s="37"/>
      <c r="I39" s="38"/>
      <c r="J39" s="36"/>
      <c r="K39" s="37"/>
      <c r="L39" s="38"/>
      <c r="M39" s="36"/>
      <c r="N39" s="37"/>
      <c r="O39" s="38"/>
      <c r="P39" s="36"/>
      <c r="Q39" s="37"/>
      <c r="R39" s="38"/>
      <c r="S39" s="36"/>
      <c r="T39" s="37"/>
      <c r="U39" s="38"/>
      <c r="V39" s="36"/>
      <c r="W39" s="37"/>
      <c r="X39" s="38"/>
      <c r="Y39" s="36"/>
      <c r="Z39" s="37"/>
      <c r="AA39" s="38"/>
      <c r="AB39" s="36"/>
      <c r="AC39" s="37"/>
      <c r="AD39" s="38"/>
    </row>
    <row r="40" spans="1:30" ht="15.5" x14ac:dyDescent="0.35">
      <c r="A40" s="227"/>
      <c r="B40" s="229"/>
      <c r="C40" s="231"/>
      <c r="D40" s="36"/>
      <c r="E40" s="37"/>
      <c r="F40" s="38"/>
      <c r="G40" s="36"/>
      <c r="H40" s="37"/>
      <c r="I40" s="38"/>
      <c r="J40" s="36"/>
      <c r="K40" s="37"/>
      <c r="L40" s="38"/>
      <c r="M40" s="36"/>
      <c r="N40" s="37"/>
      <c r="O40" s="38"/>
      <c r="P40" s="36"/>
      <c r="Q40" s="37"/>
      <c r="R40" s="38"/>
      <c r="S40" s="36"/>
      <c r="T40" s="37"/>
      <c r="U40" s="38"/>
      <c r="V40" s="36"/>
      <c r="W40" s="37"/>
      <c r="X40" s="38"/>
      <c r="Y40" s="36"/>
      <c r="Z40" s="37"/>
      <c r="AA40" s="38"/>
      <c r="AB40" s="36"/>
      <c r="AC40" s="37"/>
      <c r="AD40" s="38"/>
    </row>
    <row r="41" spans="1:30" ht="15.5" x14ac:dyDescent="0.35">
      <c r="A41" s="227"/>
      <c r="B41" s="229"/>
      <c r="C41" s="231"/>
      <c r="D41" s="36"/>
      <c r="E41" s="37"/>
      <c r="F41" s="38"/>
      <c r="G41" s="36"/>
      <c r="H41" s="37"/>
      <c r="I41" s="38"/>
      <c r="J41" s="36"/>
      <c r="K41" s="37"/>
      <c r="L41" s="38"/>
      <c r="M41" s="36"/>
      <c r="N41" s="37"/>
      <c r="O41" s="38"/>
      <c r="P41" s="36"/>
      <c r="Q41" s="37"/>
      <c r="R41" s="38"/>
      <c r="S41" s="36"/>
      <c r="T41" s="37"/>
      <c r="U41" s="38"/>
      <c r="V41" s="36"/>
      <c r="W41" s="37"/>
      <c r="X41" s="38"/>
      <c r="Y41" s="36"/>
      <c r="Z41" s="37"/>
      <c r="AA41" s="38"/>
      <c r="AB41" s="36"/>
      <c r="AC41" s="37"/>
      <c r="AD41" s="38"/>
    </row>
    <row r="42" spans="1:30" ht="15.5" x14ac:dyDescent="0.35">
      <c r="A42" s="227"/>
      <c r="B42" s="229"/>
      <c r="C42" s="231"/>
      <c r="D42" s="36"/>
      <c r="E42" s="37"/>
      <c r="F42" s="38"/>
      <c r="G42" s="36"/>
      <c r="H42" s="37"/>
      <c r="I42" s="38"/>
      <c r="J42" s="36"/>
      <c r="K42" s="37"/>
      <c r="L42" s="38"/>
      <c r="M42" s="36"/>
      <c r="N42" s="37"/>
      <c r="O42" s="38"/>
      <c r="P42" s="36"/>
      <c r="Q42" s="37"/>
      <c r="R42" s="38"/>
      <c r="S42" s="36"/>
      <c r="T42" s="37"/>
      <c r="U42" s="38"/>
      <c r="V42" s="36"/>
      <c r="W42" s="37"/>
      <c r="X42" s="38"/>
      <c r="Y42" s="36"/>
      <c r="Z42" s="37"/>
      <c r="AA42" s="38"/>
      <c r="AB42" s="36"/>
      <c r="AC42" s="37"/>
      <c r="AD42" s="38"/>
    </row>
    <row r="43" spans="1:30" ht="15.5" x14ac:dyDescent="0.35">
      <c r="A43" s="227"/>
      <c r="B43" s="229"/>
      <c r="C43" s="231"/>
      <c r="D43" s="36"/>
      <c r="E43" s="37"/>
      <c r="F43" s="38"/>
      <c r="G43" s="36"/>
      <c r="H43" s="37"/>
      <c r="I43" s="38"/>
      <c r="J43" s="36"/>
      <c r="K43" s="37"/>
      <c r="L43" s="38"/>
      <c r="M43" s="36"/>
      <c r="N43" s="37"/>
      <c r="O43" s="38"/>
      <c r="P43" s="36"/>
      <c r="Q43" s="37"/>
      <c r="R43" s="38"/>
      <c r="S43" s="36"/>
      <c r="T43" s="37"/>
      <c r="U43" s="38"/>
      <c r="V43" s="36"/>
      <c r="W43" s="37"/>
      <c r="X43" s="38"/>
      <c r="Y43" s="36"/>
      <c r="Z43" s="37"/>
      <c r="AA43" s="38"/>
      <c r="AB43" s="36"/>
      <c r="AC43" s="37"/>
      <c r="AD43" s="38"/>
    </row>
    <row r="44" spans="1:30" ht="15.5" x14ac:dyDescent="0.35">
      <c r="A44" s="227"/>
      <c r="B44" s="229"/>
      <c r="C44" s="231"/>
      <c r="D44" s="36"/>
      <c r="E44" s="37"/>
      <c r="F44" s="38"/>
      <c r="G44" s="36"/>
      <c r="H44" s="37"/>
      <c r="I44" s="38"/>
      <c r="J44" s="36"/>
      <c r="K44" s="37"/>
      <c r="L44" s="38"/>
      <c r="M44" s="36"/>
      <c r="N44" s="37"/>
      <c r="O44" s="38"/>
      <c r="P44" s="36"/>
      <c r="Q44" s="37"/>
      <c r="R44" s="38"/>
      <c r="S44" s="36"/>
      <c r="T44" s="37"/>
      <c r="U44" s="38"/>
      <c r="V44" s="36"/>
      <c r="W44" s="37"/>
      <c r="X44" s="38"/>
      <c r="Y44" s="36"/>
      <c r="Z44" s="37"/>
      <c r="AA44" s="38"/>
      <c r="AB44" s="36"/>
      <c r="AC44" s="37"/>
      <c r="AD44" s="38"/>
    </row>
    <row r="45" spans="1:30" ht="15.5" x14ac:dyDescent="0.35">
      <c r="A45" s="227"/>
      <c r="B45" s="229"/>
      <c r="C45" s="231"/>
      <c r="D45" s="36"/>
      <c r="E45" s="37"/>
      <c r="F45" s="38"/>
      <c r="G45" s="36"/>
      <c r="H45" s="37"/>
      <c r="I45" s="38"/>
      <c r="J45" s="36"/>
      <c r="K45" s="37"/>
      <c r="L45" s="38"/>
      <c r="M45" s="36"/>
      <c r="N45" s="37"/>
      <c r="O45" s="38"/>
      <c r="P45" s="36"/>
      <c r="Q45" s="37"/>
      <c r="R45" s="38"/>
      <c r="S45" s="36"/>
      <c r="T45" s="37"/>
      <c r="U45" s="38"/>
      <c r="V45" s="36"/>
      <c r="W45" s="37"/>
      <c r="X45" s="38"/>
      <c r="Y45" s="36"/>
      <c r="Z45" s="37"/>
      <c r="AA45" s="38"/>
      <c r="AB45" s="36"/>
      <c r="AC45" s="37"/>
      <c r="AD45" s="38"/>
    </row>
    <row r="46" spans="1:30" ht="15.5" x14ac:dyDescent="0.35">
      <c r="A46" s="227"/>
      <c r="B46" s="229"/>
      <c r="C46" s="231"/>
      <c r="D46" s="36"/>
      <c r="E46" s="37"/>
      <c r="F46" s="38"/>
      <c r="G46" s="36"/>
      <c r="H46" s="37"/>
      <c r="I46" s="38"/>
      <c r="J46" s="36"/>
      <c r="K46" s="37"/>
      <c r="L46" s="38"/>
      <c r="M46" s="36"/>
      <c r="N46" s="37"/>
      <c r="O46" s="38"/>
      <c r="P46" s="36"/>
      <c r="Q46" s="37"/>
      <c r="R46" s="38"/>
      <c r="S46" s="36"/>
      <c r="T46" s="37"/>
      <c r="U46" s="38"/>
      <c r="V46" s="36"/>
      <c r="W46" s="37"/>
      <c r="X46" s="38"/>
      <c r="Y46" s="36"/>
      <c r="Z46" s="37"/>
      <c r="AA46" s="38"/>
      <c r="AB46" s="36"/>
      <c r="AC46" s="37"/>
      <c r="AD46" s="38"/>
    </row>
    <row r="47" spans="1:30" ht="15.5" x14ac:dyDescent="0.35">
      <c r="A47" s="227"/>
      <c r="B47" s="229"/>
      <c r="C47" s="231"/>
      <c r="D47" s="36"/>
      <c r="E47" s="37"/>
      <c r="F47" s="38"/>
      <c r="G47" s="36"/>
      <c r="H47" s="37"/>
      <c r="I47" s="38"/>
      <c r="J47" s="36"/>
      <c r="K47" s="37"/>
      <c r="L47" s="38"/>
      <c r="M47" s="36"/>
      <c r="N47" s="37"/>
      <c r="O47" s="38"/>
      <c r="P47" s="36"/>
      <c r="Q47" s="37"/>
      <c r="R47" s="38"/>
      <c r="S47" s="36"/>
      <c r="T47" s="37"/>
      <c r="U47" s="38"/>
      <c r="V47" s="36"/>
      <c r="W47" s="37"/>
      <c r="X47" s="38"/>
      <c r="Y47" s="36"/>
      <c r="Z47" s="37"/>
      <c r="AA47" s="38"/>
      <c r="AB47" s="36"/>
      <c r="AC47" s="37"/>
      <c r="AD47" s="38"/>
    </row>
    <row r="48" spans="1:30" ht="15.5" x14ac:dyDescent="0.35">
      <c r="A48" s="227"/>
      <c r="B48" s="229"/>
      <c r="C48" s="231"/>
      <c r="D48" s="21"/>
      <c r="E48" s="25"/>
      <c r="F48" s="31"/>
      <c r="G48" s="21"/>
      <c r="H48" s="25"/>
      <c r="I48" s="31"/>
      <c r="J48" s="21"/>
      <c r="K48" s="25"/>
      <c r="L48" s="31"/>
      <c r="M48" s="21"/>
      <c r="N48" s="25"/>
      <c r="O48" s="31"/>
      <c r="P48" s="21"/>
      <c r="Q48" s="25"/>
      <c r="R48" s="31"/>
      <c r="S48" s="21"/>
      <c r="T48" s="25"/>
      <c r="U48" s="31"/>
      <c r="V48" s="21"/>
      <c r="W48" s="25"/>
      <c r="X48" s="31"/>
      <c r="Y48" s="21"/>
      <c r="Z48" s="25"/>
      <c r="AA48" s="31"/>
      <c r="AB48" s="21"/>
      <c r="AC48" s="25"/>
      <c r="AD48" s="31"/>
    </row>
    <row r="49" spans="1:30" ht="15.5" x14ac:dyDescent="0.35">
      <c r="A49" s="227"/>
      <c r="B49" s="229"/>
      <c r="C49" s="231"/>
      <c r="D49" s="21"/>
      <c r="E49" s="25"/>
      <c r="F49" s="31"/>
      <c r="G49" s="21"/>
      <c r="H49" s="25"/>
      <c r="I49" s="31"/>
      <c r="J49" s="21"/>
      <c r="K49" s="25"/>
      <c r="L49" s="31"/>
      <c r="M49" s="21"/>
      <c r="N49" s="25"/>
      <c r="O49" s="31"/>
      <c r="P49" s="21"/>
      <c r="Q49" s="25"/>
      <c r="R49" s="31"/>
      <c r="S49" s="21"/>
      <c r="T49" s="25"/>
      <c r="U49" s="31"/>
      <c r="V49" s="21"/>
      <c r="W49" s="25"/>
      <c r="X49" s="31"/>
      <c r="Y49" s="21"/>
      <c r="Z49" s="25"/>
      <c r="AA49" s="31"/>
      <c r="AB49" s="21"/>
      <c r="AC49" s="25"/>
      <c r="AD49" s="31"/>
    </row>
    <row r="50" spans="1:30" ht="15.5" x14ac:dyDescent="0.35">
      <c r="A50" s="227"/>
      <c r="B50" s="229"/>
      <c r="C50" s="231"/>
      <c r="D50" s="21"/>
      <c r="E50" s="25"/>
      <c r="F50" s="31"/>
      <c r="G50" s="21"/>
      <c r="H50" s="25"/>
      <c r="I50" s="31"/>
      <c r="J50" s="21"/>
      <c r="K50" s="25"/>
      <c r="L50" s="31"/>
      <c r="M50" s="21"/>
      <c r="N50" s="25"/>
      <c r="O50" s="31"/>
      <c r="P50" s="21"/>
      <c r="Q50" s="25"/>
      <c r="R50" s="31"/>
      <c r="S50" s="21"/>
      <c r="T50" s="25"/>
      <c r="U50" s="31"/>
      <c r="V50" s="21"/>
      <c r="W50" s="25"/>
      <c r="X50" s="31"/>
      <c r="Y50" s="21"/>
      <c r="Z50" s="25"/>
      <c r="AA50" s="31"/>
      <c r="AB50" s="21"/>
      <c r="AC50" s="25"/>
      <c r="AD50" s="31"/>
    </row>
    <row r="51" spans="1:30" ht="15.5" x14ac:dyDescent="0.35">
      <c r="A51" s="227"/>
      <c r="B51" s="229"/>
      <c r="C51" s="231"/>
      <c r="D51" s="21"/>
      <c r="E51" s="25"/>
      <c r="F51" s="31"/>
      <c r="G51" s="21"/>
      <c r="H51" s="25"/>
      <c r="I51" s="31"/>
      <c r="J51" s="21"/>
      <c r="K51" s="25"/>
      <c r="L51" s="31"/>
      <c r="M51" s="21"/>
      <c r="N51" s="25"/>
      <c r="O51" s="31"/>
      <c r="P51" s="21"/>
      <c r="Q51" s="25"/>
      <c r="R51" s="31"/>
      <c r="S51" s="21"/>
      <c r="T51" s="25"/>
      <c r="U51" s="31"/>
      <c r="V51" s="21"/>
      <c r="W51" s="25"/>
      <c r="X51" s="31"/>
      <c r="Y51" s="21"/>
      <c r="Z51" s="25"/>
      <c r="AA51" s="31"/>
      <c r="AB51" s="21"/>
      <c r="AC51" s="25"/>
      <c r="AD51" s="31"/>
    </row>
    <row r="52" spans="1:30" ht="15.5" x14ac:dyDescent="0.35">
      <c r="A52" s="227"/>
      <c r="B52" s="229"/>
      <c r="C52" s="231"/>
      <c r="D52" s="21"/>
      <c r="E52" s="25"/>
      <c r="F52" s="31"/>
      <c r="G52" s="21"/>
      <c r="H52" s="25"/>
      <c r="I52" s="31"/>
      <c r="J52" s="21"/>
      <c r="K52" s="25"/>
      <c r="L52" s="31"/>
      <c r="M52" s="21"/>
      <c r="N52" s="25"/>
      <c r="O52" s="31"/>
      <c r="P52" s="21"/>
      <c r="Q52" s="25"/>
      <c r="R52" s="31"/>
      <c r="S52" s="21"/>
      <c r="T52" s="25"/>
      <c r="U52" s="31"/>
      <c r="V52" s="21"/>
      <c r="W52" s="25"/>
      <c r="X52" s="31"/>
      <c r="Y52" s="21"/>
      <c r="Z52" s="25"/>
      <c r="AA52" s="31"/>
      <c r="AB52" s="21"/>
      <c r="AC52" s="25"/>
      <c r="AD52" s="31"/>
    </row>
    <row r="53" spans="1:30" ht="15.5" x14ac:dyDescent="0.35">
      <c r="A53" s="227"/>
      <c r="B53" s="229"/>
      <c r="C53" s="231"/>
      <c r="D53" s="21"/>
      <c r="E53" s="25"/>
      <c r="F53" s="31"/>
      <c r="G53" s="21"/>
      <c r="H53" s="25"/>
      <c r="I53" s="31"/>
      <c r="J53" s="21"/>
      <c r="K53" s="25"/>
      <c r="L53" s="31"/>
      <c r="M53" s="21"/>
      <c r="N53" s="25"/>
      <c r="O53" s="31"/>
      <c r="P53" s="21"/>
      <c r="Q53" s="25"/>
      <c r="R53" s="31"/>
      <c r="S53" s="21"/>
      <c r="T53" s="25"/>
      <c r="U53" s="31"/>
      <c r="V53" s="21"/>
      <c r="W53" s="25"/>
      <c r="X53" s="31"/>
      <c r="Y53" s="21"/>
      <c r="Z53" s="25"/>
      <c r="AA53" s="31"/>
      <c r="AB53" s="21"/>
      <c r="AC53" s="25"/>
      <c r="AD53" s="31"/>
    </row>
    <row r="54" spans="1:30" ht="16" thickBot="1" x14ac:dyDescent="0.4">
      <c r="A54" s="228"/>
      <c r="B54" s="230"/>
      <c r="C54" s="232"/>
      <c r="D54" s="22"/>
      <c r="E54" s="26"/>
      <c r="F54" s="32"/>
      <c r="G54" s="22"/>
      <c r="H54" s="26"/>
      <c r="I54" s="32"/>
      <c r="J54" s="22"/>
      <c r="K54" s="26"/>
      <c r="L54" s="32"/>
      <c r="M54" s="22"/>
      <c r="N54" s="26"/>
      <c r="O54" s="32"/>
      <c r="P54" s="22"/>
      <c r="Q54" s="26"/>
      <c r="R54" s="32"/>
      <c r="S54" s="22"/>
      <c r="T54" s="26"/>
      <c r="U54" s="32"/>
      <c r="V54" s="22"/>
      <c r="W54" s="26"/>
      <c r="X54" s="32"/>
      <c r="Y54" s="22"/>
      <c r="Z54" s="26"/>
      <c r="AA54" s="32"/>
      <c r="AB54" s="22"/>
      <c r="AC54" s="26"/>
      <c r="AD54" s="32"/>
    </row>
  </sheetData>
  <sheetProtection sheet="1" objects="1" scenarios="1" formatCells="0" formatColumns="0" formatRows="0" autoFilter="0"/>
  <mergeCells count="9">
    <mergeCell ref="V2:X2"/>
    <mergeCell ref="Y2:AA2"/>
    <mergeCell ref="AB2:AD2"/>
    <mergeCell ref="D2:F2"/>
    <mergeCell ref="G2:I2"/>
    <mergeCell ref="J2:L2"/>
    <mergeCell ref="M2:O2"/>
    <mergeCell ref="P2:R2"/>
    <mergeCell ref="S2:U2"/>
  </mergeCells>
  <conditionalFormatting sqref="D11:AD54">
    <cfRule type="expression" dxfId="115" priority="1">
      <formula>D11="?"</formula>
    </cfRule>
    <cfRule type="expression" dxfId="114" priority="2">
      <formula>D11="e"</formula>
    </cfRule>
    <cfRule type="expression" dxfId="113" priority="3">
      <formula>AND(D11&lt;&gt;"",OR(D11="0",TEXT(D11,"@")="0",D11="O",D11="o"))</formula>
    </cfRule>
    <cfRule type="expression" dxfId="112" priority="32">
      <formula>OR(D11="1",D11=1)</formula>
    </cfRule>
  </conditionalFormatting>
  <dataValidations count="5">
    <dataValidation type="list" allowBlank="1" showInputMessage="1" showErrorMessage="1" errorTitle="Verfügbarkeit eintragen" error="1 = verfügbar_x000a_0 = nicht verfügbar_x000a_e = Ersatz_x000a_? = noch unklar / rückfragen" promptTitle="Verfügbarkeit eintragen" prompt="1 = verfügbar_x000a_0 = nicht verfügbar_x000a_e = Ersatz / falls zu wenig_x000a_? = noch unklar / rückfragen" sqref="Y11:AD54" xr:uid="{9EE1293C-92C5-4FF3-A658-C05C2AA4ADCA}">
      <formula1>"1,0,e,?"</formula1>
    </dataValidation>
    <dataValidation allowBlank="1" showInputMessage="1" showErrorMessage="1" promptTitle="SSB-Code des Spielers" prompt="Falls neuer Spieler und der Code noch unbekannt ist: _x000a_Provisorische einen Code wie 9999 eintragen, damit Aufstellung / Aufgebot trotzdem erstellt werden können. " sqref="A11:A54" xr:uid="{CF97FA95-32B5-4228-9795-80E815F71FAD}"/>
    <dataValidation allowBlank="1" showInputMessage="1" showErrorMessage="1" promptTitle="Spielername gemäss SSB" prompt=" " sqref="B11:B54" xr:uid="{14923436-2712-477A-807A-688E72E013B1}"/>
    <dataValidation allowBlank="1" showInputMessage="1" showErrorMessage="1" promptTitle="ELO" prompt="ELO dient eigenen Zwecken (Zuteilung Bretter nach Stärke), daher reicht es meistens, dies nur 1x anfangs Saison einzutragen." sqref="C11:C54" xr:uid="{76639E96-539B-428F-9A65-3D6BEA95408D}"/>
    <dataValidation type="list" allowBlank="1" showInputMessage="1" showErrorMessage="1" errorTitle="Verfügbarkeit eintragen" error="1 = verfügbar_x000a_0 = nicht verfügbar_x000a_e = Ersatz_x000a_? = noch unklar / rückfragen" promptTitle="Verfügbarkeit eintragen" prompt="1 = verfügbar_x000a_0 = nicht verfügbar_x000a_e = als Ersatz verfügbar_x000a_? = noch unklar / rückfragen" sqref="D11:X54" xr:uid="{A717DB6B-C3B0-49E1-985D-4FC1467D6B58}">
      <formula1>"1,0,e,?"</formula1>
    </dataValidation>
  </dataValidations>
  <pageMargins left="0.25" right="0.21" top="0.44" bottom="0.34" header="0.28000000000000003" footer="0.2"/>
  <pageSetup paperSize="9" scale="56" fitToHeight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E3034-0512-4691-8BAB-CA2654C81BAE}">
  <sheetPr codeName="Tabelle3">
    <tabColor rgb="FFFFC000"/>
    <pageSetUpPr fitToPage="1"/>
  </sheetPr>
  <dimension ref="B1:AF56"/>
  <sheetViews>
    <sheetView showGridLines="0" showRowColHeaders="0" workbookViewId="0">
      <selection activeCell="S3" sqref="S3"/>
    </sheetView>
  </sheetViews>
  <sheetFormatPr baseColWidth="10" defaultColWidth="11.453125" defaultRowHeight="14.5" outlineLevelCol="1" x14ac:dyDescent="0.35"/>
  <cols>
    <col min="1" max="1" width="4" customWidth="1"/>
    <col min="2" max="2" width="2.26953125" customWidth="1"/>
    <col min="3" max="3" width="7.26953125" customWidth="1"/>
    <col min="4" max="4" width="6.54296875" customWidth="1"/>
    <col min="7" max="7" width="11" hidden="1" customWidth="1" outlineLevel="1"/>
    <col min="8" max="8" width="8.54296875" customWidth="1" collapsed="1"/>
    <col min="9" max="9" width="2.26953125" customWidth="1"/>
    <col min="10" max="10" width="7.26953125" customWidth="1"/>
    <col min="11" max="11" width="6.54296875" customWidth="1"/>
    <col min="14" max="14" width="11.453125" hidden="1" customWidth="1" outlineLevel="1"/>
    <col min="15" max="15" width="8.54296875" customWidth="1" collapsed="1"/>
    <col min="16" max="17" width="2.1796875" customWidth="1"/>
    <col min="18" max="18" width="7.1796875" customWidth="1"/>
    <col min="19" max="19" width="6" bestFit="1" customWidth="1"/>
    <col min="20" max="20" width="21.81640625" bestFit="1" customWidth="1"/>
    <col min="21" max="21" width="7" bestFit="1" customWidth="1"/>
    <col min="25" max="25" width="44" customWidth="1"/>
  </cols>
  <sheetData>
    <row r="1" spans="2:32" x14ac:dyDescent="0.35">
      <c r="B1" s="274" t="s">
        <v>204</v>
      </c>
      <c r="C1" s="273"/>
    </row>
    <row r="2" spans="2:32" ht="6.75" customHeight="1" thickBot="1" x14ac:dyDescent="0.4"/>
    <row r="3" spans="2:32" ht="24.75" customHeight="1" thickBot="1" x14ac:dyDescent="0.5">
      <c r="C3" s="2" t="str">
        <f>IF(Turnier="","",Turnier)</f>
        <v>SMM</v>
      </c>
      <c r="E3" s="60" t="s">
        <v>38</v>
      </c>
      <c r="F3" s="361" t="str">
        <f ca="1">IF(OFFSET(titLiga,TeamNr,0)="","",OFFSET(titLiga,TeamNr,0))</f>
        <v>1. Liga</v>
      </c>
      <c r="G3" s="362"/>
      <c r="H3" s="363"/>
      <c r="I3" s="60"/>
      <c r="J3" s="60" t="s">
        <v>40</v>
      </c>
      <c r="K3" s="60"/>
      <c r="L3" s="364" t="str">
        <f ca="1">IF(OFFSET(titGruppeN,TeamNr,0)="","",OFFSET(titGruppeNr,TeamNr,0))&amp;", "&amp;OFFSET(titGruppeN,TeamNr,0)</f>
        <v>333, Zentral</v>
      </c>
      <c r="M3" s="365"/>
      <c r="N3" s="365"/>
      <c r="O3" s="366"/>
      <c r="P3" s="367"/>
      <c r="Q3" s="235"/>
      <c r="S3" s="106" t="s">
        <v>58</v>
      </c>
      <c r="T3" s="130" t="s">
        <v>276</v>
      </c>
      <c r="U3" s="186" t="str">
        <f>RIGHT(T3,1)</f>
        <v>1</v>
      </c>
      <c r="V3" s="99" t="str">
        <f>IF(Club!$D$22="","",Club!$D$22)</f>
        <v>SCT1</v>
      </c>
      <c r="W3" s="100" t="str">
        <f>IF(Club!$D$23="","",Club!$D$23)</f>
        <v>SCT2</v>
      </c>
      <c r="X3" s="101" t="str">
        <f>IF(Club!$D$24="","",Club!$D$24)</f>
        <v>SCT3</v>
      </c>
    </row>
    <row r="4" spans="2:32" ht="24.75" customHeight="1" thickBot="1" x14ac:dyDescent="0.4">
      <c r="E4" s="60" t="s">
        <v>41</v>
      </c>
      <c r="F4" s="372">
        <v>1</v>
      </c>
      <c r="G4" s="373"/>
      <c r="H4" s="374"/>
      <c r="I4" s="60"/>
      <c r="J4" s="60" t="s">
        <v>42</v>
      </c>
      <c r="K4" s="60"/>
      <c r="L4" s="375">
        <f ca="1">OFFSET(V5,0,TeamNr-1)</f>
        <v>44436</v>
      </c>
      <c r="M4" s="376"/>
      <c r="N4" s="376"/>
      <c r="O4" s="377"/>
      <c r="P4" s="368"/>
      <c r="Q4" s="236"/>
      <c r="S4" s="220" t="str">
        <f ca="1">INDEX(OFFSET(titTeamN,1,0,3),MATCH(T3,OFFSET(titTeamName,1,0,3),0))</f>
        <v>SCT1</v>
      </c>
      <c r="T4" s="219" t="str">
        <f ca="1">IF(Heim=1,"Heimspiel",IF(Heim=2,"Auswärtsspiel","kein Spiel festgelegt!"))</f>
        <v>Heimspiel</v>
      </c>
      <c r="U4" s="186">
        <f ca="1">IF(OR(OFFSET(V4,0,TeamNr-1)="",L4=""),0,IF(OR(LEFT(OFFSET(V4,0,TeamNr-1),LEN(TNameK))=TNameK,LEFT(OFFSET(V4,0,TeamNr-1),LEN(TNameL))=TNameL),1,2))</f>
        <v>1</v>
      </c>
      <c r="V4" s="146" t="str">
        <f>IF(INDEX(Spielplan!$C$5:$C$15,MATCH($F$4,Runden,0))="","",INDEX(Spielplan!$C$5:$C$15,MATCH($F$4,Runden,0)))</f>
        <v>SCT1-Jungfraujoch 2</v>
      </c>
      <c r="W4" s="147" t="str">
        <f>IF(INDEX(Spielplan!$E$5:$E$15,MATCH($F$4,Runden,0))="","",INDEX(Spielplan!$E$5:$E$15,MATCH($F$4,Runden,0)))</f>
        <v/>
      </c>
      <c r="X4" s="148" t="str">
        <f>IF(INDEX(Spielplan!$G$5:$G$15,MATCH($F$4,Runden,0))="","",INDEX(Spielplan!$G$5:$G$15,MATCH($F$4,Runden,0)))</f>
        <v/>
      </c>
      <c r="Y4" s="256" t="s">
        <v>201</v>
      </c>
    </row>
    <row r="5" spans="2:32" ht="15" thickBot="1" x14ac:dyDescent="0.4">
      <c r="P5" s="368"/>
      <c r="Q5" s="236"/>
      <c r="S5" s="145"/>
      <c r="T5" s="145"/>
      <c r="U5" s="145"/>
      <c r="V5" s="270">
        <f>IF(INDEX(Spielplan!$B$5:$B$15,MATCH($F$4,Runden,0))="","",INDEX(Spielplan!$B$5:$B$15,MATCH($F$4,Runden,0)))</f>
        <v>44436</v>
      </c>
      <c r="W5" s="271" t="str">
        <f>IF(INDEX(Spielplan!$D$5:$D$15,MATCH($F$4,Runden,0))="","",INDEX(Spielplan!$D$5:$D$15,MATCH($F$4,Runden,0)))</f>
        <v/>
      </c>
      <c r="X5" s="272" t="str">
        <f>IF(INDEX(Spielplan!$F$5:$F$15,MATCH($F$4,Runden,0))="","",INDEX(Spielplan!$F$5:$F$15,MATCH($F$4,Runden,0)))</f>
        <v/>
      </c>
      <c r="Y5" s="258" t="s">
        <v>82</v>
      </c>
      <c r="AB5" s="257"/>
      <c r="AC5" s="257"/>
      <c r="AD5" s="257"/>
      <c r="AE5" s="257"/>
      <c r="AF5" s="257"/>
    </row>
    <row r="6" spans="2:32" ht="11.25" customHeight="1" thickBot="1" x14ac:dyDescent="0.4">
      <c r="B6" s="137" t="s">
        <v>13</v>
      </c>
      <c r="C6" s="138"/>
      <c r="D6" s="137" t="s">
        <v>43</v>
      </c>
      <c r="E6" s="139"/>
      <c r="F6" s="140"/>
      <c r="G6" s="242" t="s">
        <v>147</v>
      </c>
      <c r="H6" s="142" t="s">
        <v>44</v>
      </c>
      <c r="I6" s="143" t="s">
        <v>13</v>
      </c>
      <c r="J6" s="138"/>
      <c r="K6" s="137" t="s">
        <v>45</v>
      </c>
      <c r="L6" s="139"/>
      <c r="M6" s="140"/>
      <c r="N6" s="242" t="s">
        <v>147</v>
      </c>
      <c r="O6" s="144" t="s">
        <v>44</v>
      </c>
      <c r="P6" s="368"/>
      <c r="Q6" s="236"/>
      <c r="R6" s="187" t="s">
        <v>105</v>
      </c>
      <c r="S6" s="145"/>
      <c r="T6" s="145"/>
      <c r="U6" s="145"/>
      <c r="V6" s="145"/>
      <c r="W6" s="145"/>
      <c r="X6" s="145"/>
      <c r="Y6" s="145"/>
    </row>
    <row r="7" spans="2:32" ht="23.25" customHeight="1" thickBot="1" x14ac:dyDescent="0.5">
      <c r="B7" s="355"/>
      <c r="C7" s="356"/>
      <c r="D7" s="357" t="str">
        <f ca="1">SUBSTITUTE(MID(OFFSET($V$4,0,$U$3-1),1,IFERROR(FIND("-",OFFSET($V$4,0,$U$3-1)),99)-1),TNameK,TNameL&amp;" ")</f>
        <v>Turmlingen 1</v>
      </c>
      <c r="E7" s="358"/>
      <c r="F7" s="359"/>
      <c r="G7" s="243" t="s">
        <v>150</v>
      </c>
      <c r="H7" s="360"/>
      <c r="I7" s="355"/>
      <c r="J7" s="356"/>
      <c r="K7" s="357" t="str">
        <f ca="1">SUBSTITUTE(MID(OFFSET($V$4,0,$U$3-1),IFERROR(FIND("-",OFFSET($V$4,0,$U$3-1)),99)+1,99),TNameK,TNameL &amp;" ")</f>
        <v>Jungfraujoch 2</v>
      </c>
      <c r="L7" s="358"/>
      <c r="M7" s="359"/>
      <c r="N7" s="243" t="s">
        <v>149</v>
      </c>
      <c r="O7" s="360"/>
      <c r="P7" s="368"/>
      <c r="Q7" s="236"/>
      <c r="R7" s="188">
        <v>1</v>
      </c>
      <c r="S7" s="149"/>
      <c r="T7" s="150" t="s">
        <v>14</v>
      </c>
      <c r="U7" s="151"/>
      <c r="V7" s="152">
        <f ca="1">COUNTIF(V$12:V$55,1)</f>
        <v>0</v>
      </c>
      <c r="W7" s="153">
        <f ca="1">SUM(W9:W52)</f>
        <v>0</v>
      </c>
      <c r="X7" s="154">
        <f ca="1">SUM(X9:X52)</f>
        <v>0</v>
      </c>
      <c r="Y7" s="155" t="s">
        <v>213</v>
      </c>
    </row>
    <row r="8" spans="2:32" ht="15" customHeight="1" thickBot="1" x14ac:dyDescent="0.4">
      <c r="B8" s="355"/>
      <c r="C8" s="356"/>
      <c r="D8" s="137" t="s">
        <v>46</v>
      </c>
      <c r="E8" s="139"/>
      <c r="F8" s="141"/>
      <c r="G8" s="242" t="s">
        <v>151</v>
      </c>
      <c r="H8" s="360"/>
      <c r="I8" s="355"/>
      <c r="J8" s="356"/>
      <c r="K8" s="137" t="s">
        <v>46</v>
      </c>
      <c r="L8" s="139"/>
      <c r="M8" s="141"/>
      <c r="N8" s="242" t="s">
        <v>151</v>
      </c>
      <c r="O8" s="360"/>
      <c r="P8" s="368"/>
      <c r="Q8" s="236"/>
      <c r="R8" s="275" t="s">
        <v>205</v>
      </c>
      <c r="S8" s="156"/>
      <c r="T8" s="157" t="s">
        <v>7</v>
      </c>
      <c r="U8" s="158"/>
      <c r="V8" s="159">
        <f ca="1">COUNTIF(V$12:V$55,"e")</f>
        <v>0</v>
      </c>
      <c r="W8" s="160">
        <f ca="1">SUM(W10:W53)</f>
        <v>0</v>
      </c>
      <c r="X8" s="161">
        <f ca="1">SUM(X10:X53)</f>
        <v>0</v>
      </c>
      <c r="Y8" s="276" t="s">
        <v>197</v>
      </c>
    </row>
    <row r="9" spans="2:32" ht="23.25" customHeight="1" thickBot="1" x14ac:dyDescent="0.4">
      <c r="B9" s="355"/>
      <c r="C9" s="356"/>
      <c r="D9" s="369" t="s">
        <v>265</v>
      </c>
      <c r="E9" s="370"/>
      <c r="F9" s="371"/>
      <c r="G9" s="244" t="s">
        <v>35</v>
      </c>
      <c r="H9" s="360"/>
      <c r="I9" s="355"/>
      <c r="J9" s="356"/>
      <c r="K9" s="369"/>
      <c r="L9" s="370"/>
      <c r="M9" s="371"/>
      <c r="N9" s="244" t="s">
        <v>148</v>
      </c>
      <c r="O9" s="360"/>
      <c r="P9" s="368"/>
      <c r="Q9" s="236"/>
      <c r="R9" s="131"/>
      <c r="S9" s="162">
        <f ca="1">IF(OFFSET('1) Spieler'!A$10,ROW()-ROW($S$8)+(Listenstart-1),0)="","",OFFSET('1) Spieler'!A$10,ROW()-ROW($S$8)+(Listenstart-1),0))</f>
        <v>10101</v>
      </c>
      <c r="T9" s="163" t="str">
        <f ca="1">IF(OFFSET('1) Spieler'!B$10,ROW()-ROW($S$8)+(Listenstart-1),0)="","",OFFSET('1) Spieler'!B$10,ROW()-ROW($S$8)+(Listenstart-1),0))</f>
        <v>Muster Hans</v>
      </c>
      <c r="U9" s="164" t="str">
        <f ca="1">IF(OFFSET('1) Spieler'!C$10,ROW()-ROW($S$8)+(Listenstart-1),0)="","",OFFSET('1) Spieler'!C$10,ROW()-ROW($S$8)+(Listenstart-1),0))</f>
        <v/>
      </c>
      <c r="V9" s="165">
        <f ca="1">IFERROR(IF(OFFSET('1) Spieler'!C$10,ROW()-ROW($S$8)+(Listenstart-1),($F$4-1)*3+1)="","",OFFSET('1) Spieler'!C$10,ROW()-ROW($S$8)+(Listenstart-1),($F$4-1)*3+1)),"")</f>
        <v>1</v>
      </c>
      <c r="W9" s="166" t="str">
        <f ca="1">IFERROR(IF(OFFSET('1) Spieler'!D$10,ROW()-ROW($S$8)+(Listenstart-1),($F$4-1)*3+1)="","",OFFSET('1) Spieler'!D$10,ROW()-ROW($S$8)+(Listenstart-1),($F$4-1)*3+1)),"")</f>
        <v/>
      </c>
      <c r="X9" s="167" t="str">
        <f ca="1">IFERROR(IF(OFFSET('1) Spieler'!E$10,ROW()-ROW($S$8)+(Listenstart-1),($F$4-1)*3+1)="","",OFFSET('1) Spieler'!E$10,ROW()-ROW($S$8)+(Listenstart-1),($F$4-1)*3+1)),"")</f>
        <v/>
      </c>
      <c r="Y9" s="189"/>
    </row>
    <row r="10" spans="2:32" ht="15.5" x14ac:dyDescent="0.35">
      <c r="B10" s="69"/>
      <c r="C10" s="70" t="s">
        <v>12</v>
      </c>
      <c r="D10" s="71" t="s">
        <v>17</v>
      </c>
      <c r="E10" s="72" t="s">
        <v>47</v>
      </c>
      <c r="F10" s="73"/>
      <c r="G10" s="70" t="s">
        <v>48</v>
      </c>
      <c r="H10" s="74" t="s">
        <v>49</v>
      </c>
      <c r="I10" s="69"/>
      <c r="J10" s="70" t="s">
        <v>12</v>
      </c>
      <c r="K10" s="71" t="s">
        <v>17</v>
      </c>
      <c r="L10" s="72" t="s">
        <v>47</v>
      </c>
      <c r="M10" s="73"/>
      <c r="N10" s="70" t="s">
        <v>48</v>
      </c>
      <c r="O10" s="74" t="s">
        <v>49</v>
      </c>
      <c r="P10" s="368"/>
      <c r="Q10" s="236"/>
      <c r="R10" s="131"/>
      <c r="S10" s="162" t="str">
        <f ca="1">IF(OFFSET('1) Spieler'!A$10,ROW()-ROW($S$8)+(Listenstart-1),0)="","",OFFSET('1) Spieler'!A$10,ROW()-ROW($S$8)+(Listenstart-1),0))</f>
        <v/>
      </c>
      <c r="T10" s="163" t="str">
        <f ca="1">IF(OFFSET('1) Spieler'!B$10,ROW()-ROW($S$8)+(Listenstart-1),0)="","",OFFSET('1) Spieler'!B$10,ROW()-ROW($S$8)+(Listenstart-1),0))</f>
        <v/>
      </c>
      <c r="U10" s="164" t="str">
        <f ca="1">IF(OFFSET('1) Spieler'!C$10,ROW()-ROW($S$8)+(Listenstart-1),0)="","",OFFSET('1) Spieler'!C$10,ROW()-ROW($S$8)+(Listenstart-1),0))</f>
        <v/>
      </c>
      <c r="V10" s="168" t="str">
        <f ca="1">IFERROR(IF(OFFSET('1) Spieler'!C$10,ROW()-ROW($S$8)+(Listenstart-1),($F$4-1)*3+1)="","",OFFSET('1) Spieler'!C$10,ROW()-ROW($S$8)+(Listenstart-1),($F$4-1)*3+1)),"")</f>
        <v/>
      </c>
      <c r="W10" s="169" t="str">
        <f ca="1">IFERROR(IF(OFFSET('1) Spieler'!D$10,ROW()-ROW($S$8)+(Listenstart-1),($F$4-1)*3+1)="","",OFFSET('1) Spieler'!D$10,ROW()-ROW($S$8)+(Listenstart-1),($F$4-1)*3+1)),"")</f>
        <v/>
      </c>
      <c r="X10" s="170" t="str">
        <f ca="1">IFERROR(IF(OFFSET('1) Spieler'!E$10,ROW()-ROW($S$8)+(Listenstart-1),($F$4-1)*3+1)="","",OFFSET('1) Spieler'!E$10,ROW()-ROW($S$8)+(Listenstart-1),($F$4-1)*3+1)),"")</f>
        <v/>
      </c>
      <c r="Y10" s="190"/>
    </row>
    <row r="11" spans="2:32" ht="20.25" customHeight="1" x14ac:dyDescent="0.35">
      <c r="B11" s="75">
        <v>1</v>
      </c>
      <c r="C11" s="76"/>
      <c r="D11" s="107">
        <v>10101</v>
      </c>
      <c r="E11" s="347" t="str">
        <f>IFERROR(INDEX('1) Spieler'!$B$10:$B$200,MATCH($D11,'1) Spieler'!$A$10:$A$200,0)),"")</f>
        <v>Muster Hans</v>
      </c>
      <c r="F11" s="348"/>
      <c r="G11" s="182" t="str">
        <f ca="1">IFERROR(INDEX(INDIRECT("Adressliste!$"&amp;$N$9&amp;"$1:$"&amp;$N$9&amp;"$500"),MATCH($D11,INDIRECT("Adressliste!$"&amp;$G$9&amp;"$1:$"&amp;$G$9&amp;"$500"),0)),"")</f>
        <v/>
      </c>
      <c r="H11" s="77"/>
      <c r="I11" s="78">
        <v>1</v>
      </c>
      <c r="J11" s="79"/>
      <c r="K11" s="107"/>
      <c r="L11" s="349" t="str">
        <f>IFERROR(INDEX('1) Spieler'!$B$10:$B$200,MATCH($K11,'1) Spieler'!$A$10:$A$200,0)),"")</f>
        <v/>
      </c>
      <c r="M11" s="350"/>
      <c r="N11" s="183" t="str">
        <f ca="1">IFERROR(INDEX(INDIRECT("Adressliste!$"&amp;$N$9&amp;"$1:$"&amp;$N$9&amp;"$500"),MATCH($K11,INDIRECT("Adressliste!$"&amp;$G$9&amp;"$1:$"&amp;$G$9&amp;"$500"),0)),"")</f>
        <v/>
      </c>
      <c r="O11" s="80"/>
      <c r="P11" s="368"/>
      <c r="Q11" s="236"/>
      <c r="R11" s="131"/>
      <c r="S11" s="162" t="str">
        <f ca="1">IF(OFFSET('1) Spieler'!A$10,ROW()-ROW($S$8)+(Listenstart-1),0)="","",OFFSET('1) Spieler'!A$10,ROW()-ROW($S$8)+(Listenstart-1),0))</f>
        <v/>
      </c>
      <c r="T11" s="163" t="str">
        <f ca="1">IF(OFFSET('1) Spieler'!B$10,ROW()-ROW($S$8)+(Listenstart-1),0)="","",OFFSET('1) Spieler'!B$10,ROW()-ROW($S$8)+(Listenstart-1),0))</f>
        <v/>
      </c>
      <c r="U11" s="164" t="str">
        <f ca="1">IF(OFFSET('1) Spieler'!C$10,ROW()-ROW($S$8)+(Listenstart-1),0)="","",OFFSET('1) Spieler'!C$10,ROW()-ROW($S$8)+(Listenstart-1),0))</f>
        <v/>
      </c>
      <c r="V11" s="168" t="str">
        <f ca="1">IFERROR(IF(OFFSET('1) Spieler'!C$10,ROW()-ROW($S$8)+(Listenstart-1),($F$4-1)*3+1)="","",OFFSET('1) Spieler'!C$10,ROW()-ROW($S$8)+(Listenstart-1),($F$4-1)*3+1)),"")</f>
        <v/>
      </c>
      <c r="W11" s="169" t="str">
        <f ca="1">IFERROR(IF(OFFSET('1) Spieler'!D$10,ROW()-ROW($S$8)+(Listenstart-1),($F$4-1)*3+1)="","",OFFSET('1) Spieler'!D$10,ROW()-ROW($S$8)+(Listenstart-1),($F$4-1)*3+1)),"")</f>
        <v/>
      </c>
      <c r="X11" s="170" t="str">
        <f ca="1">IFERROR(IF(OFFSET('1) Spieler'!E$10,ROW()-ROW($S$8)+(Listenstart-1),($F$4-1)*3+1)="","",OFFSET('1) Spieler'!E$10,ROW()-ROW($S$8)+(Listenstart-1),($F$4-1)*3+1)),"")</f>
        <v/>
      </c>
      <c r="Y11" s="190"/>
    </row>
    <row r="12" spans="2:32" ht="20.25" customHeight="1" x14ac:dyDescent="0.35">
      <c r="B12" s="78">
        <v>2</v>
      </c>
      <c r="C12" s="79"/>
      <c r="D12" s="107"/>
      <c r="E12" s="351" t="str">
        <f>IFERROR(INDEX('1) Spieler'!$B$10:$B$200,MATCH($D12,'1) Spieler'!$A$10:$A$200,0)),"")</f>
        <v/>
      </c>
      <c r="F12" s="352"/>
      <c r="G12" s="183" t="str">
        <f t="shared" ref="G12:G18" ca="1" si="0">IFERROR(INDEX(INDIRECT("Adressliste!$"&amp;$N$9&amp;"$1:$"&amp;$N$9&amp;"$500"),MATCH($D12,INDIRECT("Adressliste!$"&amp;$G$9&amp;"$1:$"&amp;$G$9&amp;"$500"),0)),"")</f>
        <v/>
      </c>
      <c r="H12" s="80"/>
      <c r="I12" s="75">
        <v>2</v>
      </c>
      <c r="J12" s="76"/>
      <c r="K12" s="107"/>
      <c r="L12" s="353" t="str">
        <f>IFERROR(INDEX('1) Spieler'!$B$10:$B$200,MATCH($K12,'1) Spieler'!$A$10:$A$200,0)),"")</f>
        <v/>
      </c>
      <c r="M12" s="354"/>
      <c r="N12" s="182" t="str">
        <f t="shared" ref="N12:N18" ca="1" si="1">IFERROR(INDEX(INDIRECT("Adressliste!$"&amp;$N$9&amp;"$1:$"&amp;$N$9&amp;"$500"),MATCH($K12,INDIRECT("Adressliste!$"&amp;$G$9&amp;"$1:$"&amp;$G$9&amp;"$500"),0)),"")</f>
        <v/>
      </c>
      <c r="O12" s="77"/>
      <c r="P12" s="368"/>
      <c r="Q12" s="236"/>
      <c r="R12" s="131"/>
      <c r="S12" s="162" t="str">
        <f ca="1">IF(OFFSET('1) Spieler'!A$10,ROW()-ROW($S$8)+(Listenstart-1),0)="","",OFFSET('1) Spieler'!A$10,ROW()-ROW($S$8)+(Listenstart-1),0))</f>
        <v/>
      </c>
      <c r="T12" s="163" t="str">
        <f ca="1">IF(OFFSET('1) Spieler'!B$10,ROW()-ROW($S$8)+(Listenstart-1),0)="","",OFFSET('1) Spieler'!B$10,ROW()-ROW($S$8)+(Listenstart-1),0))</f>
        <v/>
      </c>
      <c r="U12" s="164" t="str">
        <f ca="1">IF(OFFSET('1) Spieler'!C$10,ROW()-ROW($S$8)+(Listenstart-1),0)="","",OFFSET('1) Spieler'!C$10,ROW()-ROW($S$8)+(Listenstart-1),0))</f>
        <v/>
      </c>
      <c r="V12" s="168" t="str">
        <f ca="1">IFERROR(IF(OFFSET('1) Spieler'!C$10,ROW()-ROW($S$8)+(Listenstart-1),($F$4-1)*3+1)="","",OFFSET('1) Spieler'!C$10,ROW()-ROW($S$8)+(Listenstart-1),($F$4-1)*3+1)),"")</f>
        <v/>
      </c>
      <c r="W12" s="169" t="str">
        <f ca="1">IFERROR(IF(OFFSET('1) Spieler'!D$10,ROW()-ROW($S$8)+(Listenstart-1),($F$4-1)*3+1)="","",OFFSET('1) Spieler'!D$10,ROW()-ROW($S$8)+(Listenstart-1),($F$4-1)*3+1)),"")</f>
        <v/>
      </c>
      <c r="X12" s="170" t="str">
        <f ca="1">IFERROR(IF(OFFSET('1) Spieler'!E$10,ROW()-ROW($S$8)+(Listenstart-1),($F$4-1)*3+1)="","",OFFSET('1) Spieler'!E$10,ROW()-ROW($S$8)+(Listenstart-1),($F$4-1)*3+1)),"")</f>
        <v/>
      </c>
      <c r="Y12" s="190"/>
    </row>
    <row r="13" spans="2:32" ht="20.25" customHeight="1" x14ac:dyDescent="0.35">
      <c r="B13" s="75">
        <v>3</v>
      </c>
      <c r="C13" s="76"/>
      <c r="D13" s="107"/>
      <c r="E13" s="347" t="str">
        <f>IFERROR(INDEX('1) Spieler'!$B$10:$B$200,MATCH($D13,'1) Spieler'!$A$10:$A$200,0)),"")</f>
        <v/>
      </c>
      <c r="F13" s="348"/>
      <c r="G13" s="182" t="str">
        <f t="shared" ca="1" si="0"/>
        <v/>
      </c>
      <c r="H13" s="77"/>
      <c r="I13" s="78">
        <v>3</v>
      </c>
      <c r="J13" s="79"/>
      <c r="K13" s="107"/>
      <c r="L13" s="349" t="str">
        <f>IFERROR(INDEX('1) Spieler'!$B$10:$B$200,MATCH($K13,'1) Spieler'!$A$10:$A$200,0)),"")</f>
        <v/>
      </c>
      <c r="M13" s="350"/>
      <c r="N13" s="183" t="str">
        <f t="shared" ca="1" si="1"/>
        <v/>
      </c>
      <c r="O13" s="80"/>
      <c r="P13" s="368"/>
      <c r="Q13" s="236"/>
      <c r="R13" s="131"/>
      <c r="S13" s="162" t="str">
        <f ca="1">IF(OFFSET('1) Spieler'!A$10,ROW()-ROW($S$8)+(Listenstart-1),0)="","",OFFSET('1) Spieler'!A$10,ROW()-ROW($S$8)+(Listenstart-1),0))</f>
        <v/>
      </c>
      <c r="T13" s="163" t="str">
        <f ca="1">IF(OFFSET('1) Spieler'!B$10,ROW()-ROW($S$8)+(Listenstart-1),0)="","",OFFSET('1) Spieler'!B$10,ROW()-ROW($S$8)+(Listenstart-1),0))</f>
        <v/>
      </c>
      <c r="U13" s="164" t="str">
        <f ca="1">IF(OFFSET('1) Spieler'!C$10,ROW()-ROW($S$8)+(Listenstart-1),0)="","",OFFSET('1) Spieler'!C$10,ROW()-ROW($S$8)+(Listenstart-1),0))</f>
        <v/>
      </c>
      <c r="V13" s="168" t="str">
        <f ca="1">IFERROR(IF(OFFSET('1) Spieler'!C$10,ROW()-ROW($S$8)+(Listenstart-1),($F$4-1)*3+1)="","",OFFSET('1) Spieler'!C$10,ROW()-ROW($S$8)+(Listenstart-1),($F$4-1)*3+1)),"")</f>
        <v/>
      </c>
      <c r="W13" s="169" t="str">
        <f ca="1">IFERROR(IF(OFFSET('1) Spieler'!D$10,ROW()-ROW($S$8)+(Listenstart-1),($F$4-1)*3+1)="","",OFFSET('1) Spieler'!D$10,ROW()-ROW($S$8)+(Listenstart-1),($F$4-1)*3+1)),"")</f>
        <v/>
      </c>
      <c r="X13" s="170" t="str">
        <f ca="1">IFERROR(IF(OFFSET('1) Spieler'!E$10,ROW()-ROW($S$8)+(Listenstart-1),($F$4-1)*3+1)="","",OFFSET('1) Spieler'!E$10,ROW()-ROW($S$8)+(Listenstart-1),($F$4-1)*3+1)),"")</f>
        <v/>
      </c>
      <c r="Y13" s="190"/>
    </row>
    <row r="14" spans="2:32" ht="20.25" customHeight="1" x14ac:dyDescent="0.35">
      <c r="B14" s="78">
        <v>4</v>
      </c>
      <c r="C14" s="79"/>
      <c r="D14" s="107"/>
      <c r="E14" s="351" t="str">
        <f>IFERROR(INDEX('1) Spieler'!$B$10:$B$200,MATCH($D14,'1) Spieler'!$A$10:$A$200,0)),"")</f>
        <v/>
      </c>
      <c r="F14" s="352"/>
      <c r="G14" s="183" t="str">
        <f t="shared" ca="1" si="0"/>
        <v/>
      </c>
      <c r="H14" s="80"/>
      <c r="I14" s="75">
        <v>4</v>
      </c>
      <c r="J14" s="76"/>
      <c r="K14" s="107"/>
      <c r="L14" s="353" t="str">
        <f>IFERROR(INDEX('1) Spieler'!$B$10:$B$200,MATCH($K14,'1) Spieler'!$A$10:$A$200,0)),"")</f>
        <v/>
      </c>
      <c r="M14" s="354"/>
      <c r="N14" s="182" t="str">
        <f t="shared" ca="1" si="1"/>
        <v/>
      </c>
      <c r="O14" s="77"/>
      <c r="P14" s="368"/>
      <c r="Q14" s="236"/>
      <c r="R14" s="131"/>
      <c r="S14" s="162" t="str">
        <f ca="1">IF(OFFSET('1) Spieler'!A$10,ROW()-ROW($S$8)+(Listenstart-1),0)="","",OFFSET('1) Spieler'!A$10,ROW()-ROW($S$8)+(Listenstart-1),0))</f>
        <v/>
      </c>
      <c r="T14" s="163" t="str">
        <f ca="1">IF(OFFSET('1) Spieler'!B$10,ROW()-ROW($S$8)+(Listenstart-1),0)="","",OFFSET('1) Spieler'!B$10,ROW()-ROW($S$8)+(Listenstart-1),0))</f>
        <v/>
      </c>
      <c r="U14" s="164" t="str">
        <f ca="1">IF(OFFSET('1) Spieler'!C$10,ROW()-ROW($S$8)+(Listenstart-1),0)="","",OFFSET('1) Spieler'!C$10,ROW()-ROW($S$8)+(Listenstart-1),0))</f>
        <v/>
      </c>
      <c r="V14" s="168" t="str">
        <f ca="1">IFERROR(IF(OFFSET('1) Spieler'!C$10,ROW()-ROW($S$8)+(Listenstart-1),($F$4-1)*3+1)="","",OFFSET('1) Spieler'!C$10,ROW()-ROW($S$8)+(Listenstart-1),($F$4-1)*3+1)),"")</f>
        <v/>
      </c>
      <c r="W14" s="169" t="str">
        <f ca="1">IFERROR(IF(OFFSET('1) Spieler'!D$10,ROW()-ROW($S$8)+(Listenstart-1),($F$4-1)*3+1)="","",OFFSET('1) Spieler'!D$10,ROW()-ROW($S$8)+(Listenstart-1),($F$4-1)*3+1)),"")</f>
        <v/>
      </c>
      <c r="X14" s="170" t="str">
        <f ca="1">IFERROR(IF(OFFSET('1) Spieler'!E$10,ROW()-ROW($S$8)+(Listenstart-1),($F$4-1)*3+1)="","",OFFSET('1) Spieler'!E$10,ROW()-ROW($S$8)+(Listenstart-1),($F$4-1)*3+1)),"")</f>
        <v/>
      </c>
      <c r="Y14" s="190"/>
    </row>
    <row r="15" spans="2:32" ht="20.25" customHeight="1" x14ac:dyDescent="0.35">
      <c r="B15" s="75">
        <v>5</v>
      </c>
      <c r="C15" s="76"/>
      <c r="D15" s="107"/>
      <c r="E15" s="347" t="str">
        <f>IFERROR(INDEX('1) Spieler'!$B$10:$B$200,MATCH($D15,'1) Spieler'!$A$10:$A$200,0)),"")</f>
        <v/>
      </c>
      <c r="F15" s="348"/>
      <c r="G15" s="182" t="str">
        <f t="shared" ca="1" si="0"/>
        <v/>
      </c>
      <c r="H15" s="77"/>
      <c r="I15" s="78">
        <v>5</v>
      </c>
      <c r="J15" s="79"/>
      <c r="K15" s="107"/>
      <c r="L15" s="349" t="str">
        <f>IFERROR(INDEX('1) Spieler'!$B$10:$B$200,MATCH($K15,'1) Spieler'!$A$10:$A$200,0)),"")</f>
        <v/>
      </c>
      <c r="M15" s="350"/>
      <c r="N15" s="183" t="str">
        <f t="shared" ca="1" si="1"/>
        <v/>
      </c>
      <c r="O15" s="80"/>
      <c r="P15" s="368"/>
      <c r="Q15" s="236"/>
      <c r="R15" s="131"/>
      <c r="S15" s="162" t="str">
        <f ca="1">IF(OFFSET('1) Spieler'!A$10,ROW()-ROW($S$8)+(Listenstart-1),0)="","",OFFSET('1) Spieler'!A$10,ROW()-ROW($S$8)+(Listenstart-1),0))</f>
        <v/>
      </c>
      <c r="T15" s="163" t="str">
        <f ca="1">IF(OFFSET('1) Spieler'!B$10,ROW()-ROW($S$8)+(Listenstart-1),0)="","",OFFSET('1) Spieler'!B$10,ROW()-ROW($S$8)+(Listenstart-1),0))</f>
        <v/>
      </c>
      <c r="U15" s="164" t="str">
        <f ca="1">IF(OFFSET('1) Spieler'!C$10,ROW()-ROW($S$8)+(Listenstart-1),0)="","",OFFSET('1) Spieler'!C$10,ROW()-ROW($S$8)+(Listenstart-1),0))</f>
        <v/>
      </c>
      <c r="V15" s="168" t="str">
        <f ca="1">IFERROR(IF(OFFSET('1) Spieler'!C$10,ROW()-ROW($S$8)+(Listenstart-1),($F$4-1)*3+1)="","",OFFSET('1) Spieler'!C$10,ROW()-ROW($S$8)+(Listenstart-1),($F$4-1)*3+1)),"")</f>
        <v/>
      </c>
      <c r="W15" s="169" t="str">
        <f ca="1">IFERROR(IF(OFFSET('1) Spieler'!D$10,ROW()-ROW($S$8)+(Listenstart-1),($F$4-1)*3+1)="","",OFFSET('1) Spieler'!D$10,ROW()-ROW($S$8)+(Listenstart-1),($F$4-1)*3+1)),"")</f>
        <v/>
      </c>
      <c r="X15" s="170" t="str">
        <f ca="1">IFERROR(IF(OFFSET('1) Spieler'!E$10,ROW()-ROW($S$8)+(Listenstart-1),($F$4-1)*3+1)="","",OFFSET('1) Spieler'!E$10,ROW()-ROW($S$8)+(Listenstart-1),($F$4-1)*3+1)),"")</f>
        <v/>
      </c>
      <c r="Y15" s="190"/>
    </row>
    <row r="16" spans="2:32" ht="20.25" customHeight="1" x14ac:dyDescent="0.35">
      <c r="B16" s="78">
        <v>6</v>
      </c>
      <c r="C16" s="79"/>
      <c r="D16" s="107"/>
      <c r="E16" s="351" t="str">
        <f>IFERROR(INDEX('1) Spieler'!$B$10:$B$200,MATCH($D16,'1) Spieler'!$A$10:$A$200,0)),"")</f>
        <v/>
      </c>
      <c r="F16" s="352"/>
      <c r="G16" s="183" t="str">
        <f t="shared" ca="1" si="0"/>
        <v/>
      </c>
      <c r="H16" s="80"/>
      <c r="I16" s="75">
        <v>6</v>
      </c>
      <c r="J16" s="76"/>
      <c r="K16" s="107"/>
      <c r="L16" s="353" t="str">
        <f>IFERROR(INDEX('1) Spieler'!$B$10:$B$200,MATCH($K16,'1) Spieler'!$A$10:$A$200,0)),"")</f>
        <v/>
      </c>
      <c r="M16" s="354"/>
      <c r="N16" s="182" t="str">
        <f t="shared" ca="1" si="1"/>
        <v/>
      </c>
      <c r="O16" s="77"/>
      <c r="P16" s="368"/>
      <c r="Q16" s="236"/>
      <c r="R16" s="131"/>
      <c r="S16" s="162" t="str">
        <f ca="1">IF(OFFSET('1) Spieler'!A$10,ROW()-ROW($S$8)+(Listenstart-1),0)="","",OFFSET('1) Spieler'!A$10,ROW()-ROW($S$8)+(Listenstart-1),0))</f>
        <v/>
      </c>
      <c r="T16" s="163" t="str">
        <f ca="1">IF(OFFSET('1) Spieler'!B$10,ROW()-ROW($S$8)+(Listenstart-1),0)="","",OFFSET('1) Spieler'!B$10,ROW()-ROW($S$8)+(Listenstart-1),0))</f>
        <v/>
      </c>
      <c r="U16" s="164" t="str">
        <f ca="1">IF(OFFSET('1) Spieler'!C$10,ROW()-ROW($S$8)+(Listenstart-1),0)="","",OFFSET('1) Spieler'!C$10,ROW()-ROW($S$8)+(Listenstart-1),0))</f>
        <v/>
      </c>
      <c r="V16" s="168" t="str">
        <f ca="1">IFERROR(IF(OFFSET('1) Spieler'!C$10,ROW()-ROW($S$8)+(Listenstart-1),($F$4-1)*3+1)="","",OFFSET('1) Spieler'!C$10,ROW()-ROW($S$8)+(Listenstart-1),($F$4-1)*3+1)),"")</f>
        <v/>
      </c>
      <c r="W16" s="169" t="str">
        <f ca="1">IFERROR(IF(OFFSET('1) Spieler'!D$10,ROW()-ROW($S$8)+(Listenstart-1),($F$4-1)*3+1)="","",OFFSET('1) Spieler'!D$10,ROW()-ROW($S$8)+(Listenstart-1),($F$4-1)*3+1)),"")</f>
        <v/>
      </c>
      <c r="X16" s="170" t="str">
        <f ca="1">IFERROR(IF(OFFSET('1) Spieler'!E$10,ROW()-ROW($S$8)+(Listenstart-1),($F$4-1)*3+1)="","",OFFSET('1) Spieler'!E$10,ROW()-ROW($S$8)+(Listenstart-1),($F$4-1)*3+1)),"")</f>
        <v/>
      </c>
      <c r="Y16" s="190"/>
    </row>
    <row r="17" spans="2:25" ht="20.25" customHeight="1" x14ac:dyDescent="0.35">
      <c r="B17" s="75">
        <v>7</v>
      </c>
      <c r="C17" s="76"/>
      <c r="D17" s="107"/>
      <c r="E17" s="347" t="str">
        <f>IFERROR(INDEX('1) Spieler'!$B$10:$B$200,MATCH($D17,'1) Spieler'!$A$10:$A$200,0)),"")</f>
        <v/>
      </c>
      <c r="F17" s="348"/>
      <c r="G17" s="182" t="str">
        <f t="shared" ca="1" si="0"/>
        <v/>
      </c>
      <c r="H17" s="77"/>
      <c r="I17" s="78">
        <v>7</v>
      </c>
      <c r="J17" s="79"/>
      <c r="K17" s="107"/>
      <c r="L17" s="349" t="str">
        <f>IFERROR(INDEX('1) Spieler'!$B$10:$B$200,MATCH($K17,'1) Spieler'!$A$10:$A$200,0)),"")</f>
        <v/>
      </c>
      <c r="M17" s="350"/>
      <c r="N17" s="183" t="str">
        <f t="shared" ca="1" si="1"/>
        <v/>
      </c>
      <c r="O17" s="80"/>
      <c r="P17" s="368"/>
      <c r="Q17" s="236"/>
      <c r="R17" s="131"/>
      <c r="S17" s="162" t="str">
        <f ca="1">IF(OFFSET('1) Spieler'!A$10,ROW()-ROW($S$8)+(Listenstart-1),0)="","",OFFSET('1) Spieler'!A$10,ROW()-ROW($S$8)+(Listenstart-1),0))</f>
        <v/>
      </c>
      <c r="T17" s="163" t="str">
        <f ca="1">IF(OFFSET('1) Spieler'!B$10,ROW()-ROW($S$8)+(Listenstart-1),0)="","",OFFSET('1) Spieler'!B$10,ROW()-ROW($S$8)+(Listenstart-1),0))</f>
        <v/>
      </c>
      <c r="U17" s="164" t="str">
        <f ca="1">IF(OFFSET('1) Spieler'!C$10,ROW()-ROW($S$8)+(Listenstart-1),0)="","",OFFSET('1) Spieler'!C$10,ROW()-ROW($S$8)+(Listenstart-1),0))</f>
        <v/>
      </c>
      <c r="V17" s="168" t="str">
        <f ca="1">IFERROR(IF(OFFSET('1) Spieler'!C$10,ROW()-ROW($S$8)+(Listenstart-1),($F$4-1)*3+1)="","",OFFSET('1) Spieler'!C$10,ROW()-ROW($S$8)+(Listenstart-1),($F$4-1)*3+1)),"")</f>
        <v/>
      </c>
      <c r="W17" s="169" t="str">
        <f ca="1">IFERROR(IF(OFFSET('1) Spieler'!D$10,ROW()-ROW($S$8)+(Listenstart-1),($F$4-1)*3+1)="","",OFFSET('1) Spieler'!D$10,ROW()-ROW($S$8)+(Listenstart-1),($F$4-1)*3+1)),"")</f>
        <v/>
      </c>
      <c r="X17" s="170" t="str">
        <f ca="1">IFERROR(IF(OFFSET('1) Spieler'!E$10,ROW()-ROW($S$8)+(Listenstart-1),($F$4-1)*3+1)="","",OFFSET('1) Spieler'!E$10,ROW()-ROW($S$8)+(Listenstart-1),($F$4-1)*3+1)),"")</f>
        <v/>
      </c>
      <c r="Y17" s="190"/>
    </row>
    <row r="18" spans="2:25" ht="20.25" customHeight="1" thickBot="1" x14ac:dyDescent="0.4">
      <c r="B18" s="81">
        <v>8</v>
      </c>
      <c r="C18" s="82"/>
      <c r="D18" s="108"/>
      <c r="E18" s="333" t="str">
        <f>IFERROR(INDEX('1) Spieler'!$B$10:$B$200,MATCH($D18,'1) Spieler'!$A$10:$A$200,0)),"")</f>
        <v/>
      </c>
      <c r="F18" s="334"/>
      <c r="G18" s="184" t="str">
        <f t="shared" ca="1" si="0"/>
        <v/>
      </c>
      <c r="H18" s="83"/>
      <c r="I18" s="84">
        <v>8</v>
      </c>
      <c r="J18" s="85"/>
      <c r="K18" s="108"/>
      <c r="L18" s="335" t="str">
        <f>IFERROR(INDEX('1) Spieler'!$B$10:$B$200,MATCH($K18,'1) Spieler'!$A$10:$A$200,0)),"")</f>
        <v/>
      </c>
      <c r="M18" s="336"/>
      <c r="N18" s="185" t="str">
        <f t="shared" ca="1" si="1"/>
        <v/>
      </c>
      <c r="O18" s="86"/>
      <c r="P18" s="368"/>
      <c r="Q18" s="236"/>
      <c r="R18" s="131"/>
      <c r="S18" s="162" t="str">
        <f ca="1">IF(OFFSET('1) Spieler'!A$10,ROW()-ROW($S$8)+(Listenstart-1),0)="","",OFFSET('1) Spieler'!A$10,ROW()-ROW($S$8)+(Listenstart-1),0))</f>
        <v/>
      </c>
      <c r="T18" s="163" t="str">
        <f ca="1">IF(OFFSET('1) Spieler'!B$10,ROW()-ROW($S$8)+(Listenstart-1),0)="","",OFFSET('1) Spieler'!B$10,ROW()-ROW($S$8)+(Listenstart-1),0))</f>
        <v/>
      </c>
      <c r="U18" s="164" t="str">
        <f ca="1">IF(OFFSET('1) Spieler'!C$10,ROW()-ROW($S$8)+(Listenstart-1),0)="","",OFFSET('1) Spieler'!C$10,ROW()-ROW($S$8)+(Listenstart-1),0))</f>
        <v/>
      </c>
      <c r="V18" s="168" t="str">
        <f ca="1">IFERROR(IF(OFFSET('1) Spieler'!C$10,ROW()-ROW($S$8)+(Listenstart-1),($F$4-1)*3+1)="","",OFFSET('1) Spieler'!C$10,ROW()-ROW($S$8)+(Listenstart-1),($F$4-1)*3+1)),"")</f>
        <v/>
      </c>
      <c r="W18" s="169" t="str">
        <f ca="1">IFERROR(IF(OFFSET('1) Spieler'!D$10,ROW()-ROW($S$8)+(Listenstart-1),($F$4-1)*3+1)="","",OFFSET('1) Spieler'!D$10,ROW()-ROW($S$8)+(Listenstart-1),($F$4-1)*3+1)),"")</f>
        <v/>
      </c>
      <c r="X18" s="170" t="str">
        <f ca="1">IFERROR(IF(OFFSET('1) Spieler'!E$10,ROW()-ROW($S$8)+(Listenstart-1),($F$4-1)*3+1)="","",OFFSET('1) Spieler'!E$10,ROW()-ROW($S$8)+(Listenstart-1),($F$4-1)*3+1)),"")</f>
        <v/>
      </c>
      <c r="Y18" s="190"/>
    </row>
    <row r="19" spans="2:25" x14ac:dyDescent="0.35">
      <c r="O19" s="87" t="s">
        <v>50</v>
      </c>
      <c r="P19" s="368"/>
      <c r="Q19" s="236"/>
      <c r="R19" s="131"/>
      <c r="S19" s="162" t="str">
        <f ca="1">IF(OFFSET('1) Spieler'!A$10,ROW()-ROW($S$8)+(Listenstart-1),0)="","",OFFSET('1) Spieler'!A$10,ROW()-ROW($S$8)+(Listenstart-1),0))</f>
        <v/>
      </c>
      <c r="T19" s="163" t="str">
        <f ca="1">IF(OFFSET('1) Spieler'!B$10,ROW()-ROW($S$8)+(Listenstart-1),0)="","",OFFSET('1) Spieler'!B$10,ROW()-ROW($S$8)+(Listenstart-1),0))</f>
        <v/>
      </c>
      <c r="U19" s="164" t="str">
        <f ca="1">IF(OFFSET('1) Spieler'!C$10,ROW()-ROW($S$8)+(Listenstart-1),0)="","",OFFSET('1) Spieler'!C$10,ROW()-ROW($S$8)+(Listenstart-1),0))</f>
        <v/>
      </c>
      <c r="V19" s="168" t="str">
        <f ca="1">IFERROR(IF(OFFSET('1) Spieler'!C$10,ROW()-ROW($S$8)+(Listenstart-1),($F$4-1)*3+1)="","",OFFSET('1) Spieler'!C$10,ROW()-ROW($S$8)+(Listenstart-1),($F$4-1)*3+1)),"")</f>
        <v/>
      </c>
      <c r="W19" s="169" t="str">
        <f ca="1">IFERROR(IF(OFFSET('1) Spieler'!D$10,ROW()-ROW($S$8)+(Listenstart-1),($F$4-1)*3+1)="","",OFFSET('1) Spieler'!D$10,ROW()-ROW($S$8)+(Listenstart-1),($F$4-1)*3+1)),"")</f>
        <v/>
      </c>
      <c r="X19" s="170" t="str">
        <f ca="1">IFERROR(IF(OFFSET('1) Spieler'!E$10,ROW()-ROW($S$8)+(Listenstart-1),($F$4-1)*3+1)="","",OFFSET('1) Spieler'!E$10,ROW()-ROW($S$8)+(Listenstart-1),($F$4-1)*3+1)),"")</f>
        <v/>
      </c>
      <c r="Y19" s="190"/>
    </row>
    <row r="20" spans="2:25" x14ac:dyDescent="0.35">
      <c r="B20" t="s">
        <v>51</v>
      </c>
      <c r="P20" s="368"/>
      <c r="Q20" s="236"/>
      <c r="R20" s="131"/>
      <c r="S20" s="162" t="str">
        <f ca="1">IF(OFFSET('1) Spieler'!A$10,ROW()-ROW($S$8)+(Listenstart-1),0)="","",OFFSET('1) Spieler'!A$10,ROW()-ROW($S$8)+(Listenstart-1),0))</f>
        <v/>
      </c>
      <c r="T20" s="163" t="str">
        <f ca="1">IF(OFFSET('1) Spieler'!B$10,ROW()-ROW($S$8)+(Listenstart-1),0)="","",OFFSET('1) Spieler'!B$10,ROW()-ROW($S$8)+(Listenstart-1),0))</f>
        <v/>
      </c>
      <c r="U20" s="164" t="str">
        <f ca="1">IF(OFFSET('1) Spieler'!C$10,ROW()-ROW($S$8)+(Listenstart-1),0)="","",OFFSET('1) Spieler'!C$10,ROW()-ROW($S$8)+(Listenstart-1),0))</f>
        <v/>
      </c>
      <c r="V20" s="168" t="str">
        <f ca="1">IFERROR(IF(OFFSET('1) Spieler'!C$10,ROW()-ROW($S$8)+(Listenstart-1),($F$4-1)*3+1)="","",OFFSET('1) Spieler'!C$10,ROW()-ROW($S$8)+(Listenstart-1),($F$4-1)*3+1)),"")</f>
        <v/>
      </c>
      <c r="W20" s="169" t="str">
        <f ca="1">IFERROR(IF(OFFSET('1) Spieler'!D$10,ROW()-ROW($S$8)+(Listenstart-1),($F$4-1)*3+1)="","",OFFSET('1) Spieler'!D$10,ROW()-ROW($S$8)+(Listenstart-1),($F$4-1)*3+1)),"")</f>
        <v/>
      </c>
      <c r="X20" s="170" t="str">
        <f ca="1">IFERROR(IF(OFFSET('1) Spieler'!E$10,ROW()-ROW($S$8)+(Listenstart-1),($F$4-1)*3+1)="","",OFFSET('1) Spieler'!E$10,ROW()-ROW($S$8)+(Listenstart-1),($F$4-1)*3+1)),"")</f>
        <v/>
      </c>
      <c r="Y20" s="190"/>
    </row>
    <row r="21" spans="2:25" x14ac:dyDescent="0.35">
      <c r="B21" s="337"/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9"/>
      <c r="P21" s="368"/>
      <c r="Q21" s="236"/>
      <c r="R21" s="131"/>
      <c r="S21" s="162" t="str">
        <f ca="1">IF(OFFSET('1) Spieler'!A$10,ROW()-ROW($S$8)+(Listenstart-1),0)="","",OFFSET('1) Spieler'!A$10,ROW()-ROW($S$8)+(Listenstart-1),0))</f>
        <v/>
      </c>
      <c r="T21" s="163" t="str">
        <f ca="1">IF(OFFSET('1) Spieler'!B$10,ROW()-ROW($S$8)+(Listenstart-1),0)="","",OFFSET('1) Spieler'!B$10,ROW()-ROW($S$8)+(Listenstart-1),0))</f>
        <v/>
      </c>
      <c r="U21" s="164" t="str">
        <f ca="1">IF(OFFSET('1) Spieler'!C$10,ROW()-ROW($S$8)+(Listenstart-1),0)="","",OFFSET('1) Spieler'!C$10,ROW()-ROW($S$8)+(Listenstart-1),0))</f>
        <v/>
      </c>
      <c r="V21" s="168" t="str">
        <f ca="1">IFERROR(IF(OFFSET('1) Spieler'!C$10,ROW()-ROW($S$8)+(Listenstart-1),($F$4-1)*3+1)="","",OFFSET('1) Spieler'!C$10,ROW()-ROW($S$8)+(Listenstart-1),($F$4-1)*3+1)),"")</f>
        <v/>
      </c>
      <c r="W21" s="169" t="str">
        <f ca="1">IFERROR(IF(OFFSET('1) Spieler'!D$10,ROW()-ROW($S$8)+(Listenstart-1),($F$4-1)*3+1)="","",OFFSET('1) Spieler'!D$10,ROW()-ROW($S$8)+(Listenstart-1),($F$4-1)*3+1)),"")</f>
        <v/>
      </c>
      <c r="X21" s="170" t="str">
        <f ca="1">IFERROR(IF(OFFSET('1) Spieler'!E$10,ROW()-ROW($S$8)+(Listenstart-1),($F$4-1)*3+1)="","",OFFSET('1) Spieler'!E$10,ROW()-ROW($S$8)+(Listenstart-1),($F$4-1)*3+1)),"")</f>
        <v/>
      </c>
      <c r="Y21" s="190"/>
    </row>
    <row r="22" spans="2:25" x14ac:dyDescent="0.35">
      <c r="B22" s="340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2"/>
      <c r="R22" s="131"/>
      <c r="S22" s="162" t="str">
        <f ca="1">IF(OFFSET('1) Spieler'!A$10,ROW()-ROW($S$8)+(Listenstart-1),0)="","",OFFSET('1) Spieler'!A$10,ROW()-ROW($S$8)+(Listenstart-1),0))</f>
        <v/>
      </c>
      <c r="T22" s="163" t="str">
        <f ca="1">IF(OFFSET('1) Spieler'!B$10,ROW()-ROW($S$8)+(Listenstart-1),0)="","",OFFSET('1) Spieler'!B$10,ROW()-ROW($S$8)+(Listenstart-1),0))</f>
        <v/>
      </c>
      <c r="U22" s="164" t="str">
        <f ca="1">IF(OFFSET('1) Spieler'!C$10,ROW()-ROW($S$8)+(Listenstart-1),0)="","",OFFSET('1) Spieler'!C$10,ROW()-ROW($S$8)+(Listenstart-1),0))</f>
        <v/>
      </c>
      <c r="V22" s="168" t="str">
        <f ca="1">IFERROR(IF(OFFSET('1) Spieler'!C$10,ROW()-ROW($S$8)+(Listenstart-1),($F$4-1)*3+1)="","",OFFSET('1) Spieler'!C$10,ROW()-ROW($S$8)+(Listenstart-1),($F$4-1)*3+1)),"")</f>
        <v/>
      </c>
      <c r="W22" s="169" t="str">
        <f ca="1">IFERROR(IF(OFFSET('1) Spieler'!D$10,ROW()-ROW($S$8)+(Listenstart-1),($F$4-1)*3+1)="","",OFFSET('1) Spieler'!D$10,ROW()-ROW($S$8)+(Listenstart-1),($F$4-1)*3+1)),"")</f>
        <v/>
      </c>
      <c r="X22" s="170" t="str">
        <f ca="1">IFERROR(IF(OFFSET('1) Spieler'!E$10,ROW()-ROW($S$8)+(Listenstart-1),($F$4-1)*3+1)="","",OFFSET('1) Spieler'!E$10,ROW()-ROW($S$8)+(Listenstart-1),($F$4-1)*3+1)),"")</f>
        <v/>
      </c>
      <c r="Y22" s="190"/>
    </row>
    <row r="23" spans="2:25" x14ac:dyDescent="0.35">
      <c r="R23" s="131"/>
      <c r="S23" s="162" t="str">
        <f ca="1">IF(OFFSET('1) Spieler'!A$10,ROW()-ROW($S$8)+(Listenstart-1),0)="","",OFFSET('1) Spieler'!A$10,ROW()-ROW($S$8)+(Listenstart-1),0))</f>
        <v/>
      </c>
      <c r="T23" s="163" t="str">
        <f ca="1">IF(OFFSET('1) Spieler'!B$10,ROW()-ROW($S$8)+(Listenstart-1),0)="","",OFFSET('1) Spieler'!B$10,ROW()-ROW($S$8)+(Listenstart-1),0))</f>
        <v/>
      </c>
      <c r="U23" s="164" t="str">
        <f ca="1">IF(OFFSET('1) Spieler'!C$10,ROW()-ROW($S$8)+(Listenstart-1),0)="","",OFFSET('1) Spieler'!C$10,ROW()-ROW($S$8)+(Listenstart-1),0))</f>
        <v/>
      </c>
      <c r="V23" s="168" t="str">
        <f ca="1">IFERROR(IF(OFFSET('1) Spieler'!C$10,ROW()-ROW($S$8)+(Listenstart-1),($F$4-1)*3+1)="","",OFFSET('1) Spieler'!C$10,ROW()-ROW($S$8)+(Listenstart-1),($F$4-1)*3+1)),"")</f>
        <v/>
      </c>
      <c r="W23" s="169" t="str">
        <f ca="1">IFERROR(IF(OFFSET('1) Spieler'!D$10,ROW()-ROW($S$8)+(Listenstart-1),($F$4-1)*3+1)="","",OFFSET('1) Spieler'!D$10,ROW()-ROW($S$8)+(Listenstart-1),($F$4-1)*3+1)),"")</f>
        <v/>
      </c>
      <c r="X23" s="170" t="str">
        <f ca="1">IFERROR(IF(OFFSET('1) Spieler'!E$10,ROW()-ROW($S$8)+(Listenstart-1),($F$4-1)*3+1)="","",OFFSET('1) Spieler'!E$10,ROW()-ROW($S$8)+(Listenstart-1),($F$4-1)*3+1)),"")</f>
        <v/>
      </c>
      <c r="Y23" s="190"/>
    </row>
    <row r="24" spans="2:25" x14ac:dyDescent="0.35">
      <c r="P24" s="88"/>
      <c r="Q24" s="88"/>
      <c r="R24" s="131"/>
      <c r="S24" s="162" t="str">
        <f ca="1">IF(OFFSET('1) Spieler'!A$10,ROW()-ROW($S$8)+(Listenstart-1),0)="","",OFFSET('1) Spieler'!A$10,ROW()-ROW($S$8)+(Listenstart-1),0))</f>
        <v/>
      </c>
      <c r="T24" s="163" t="str">
        <f ca="1">IF(OFFSET('1) Spieler'!B$10,ROW()-ROW($S$8)+(Listenstart-1),0)="","",OFFSET('1) Spieler'!B$10,ROW()-ROW($S$8)+(Listenstart-1),0))</f>
        <v/>
      </c>
      <c r="U24" s="164" t="str">
        <f ca="1">IF(OFFSET('1) Spieler'!C$10,ROW()-ROW($S$8)+(Listenstart-1),0)="","",OFFSET('1) Spieler'!C$10,ROW()-ROW($S$8)+(Listenstart-1),0))</f>
        <v/>
      </c>
      <c r="V24" s="168" t="str">
        <f ca="1">IFERROR(IF(OFFSET('1) Spieler'!C$10,ROW()-ROW($S$8)+(Listenstart-1),($F$4-1)*3+1)="","",OFFSET('1) Spieler'!C$10,ROW()-ROW($S$8)+(Listenstart-1),($F$4-1)*3+1)),"")</f>
        <v/>
      </c>
      <c r="W24" s="169" t="str">
        <f ca="1">IFERROR(IF(OFFSET('1) Spieler'!D$10,ROW()-ROW($S$8)+(Listenstart-1),($F$4-1)*3+1)="","",OFFSET('1) Spieler'!D$10,ROW()-ROW($S$8)+(Listenstart-1),($F$4-1)*3+1)),"")</f>
        <v/>
      </c>
      <c r="X24" s="170" t="str">
        <f ca="1">IFERROR(IF(OFFSET('1) Spieler'!E$10,ROW()-ROW($S$8)+(Listenstart-1),($F$4-1)*3+1)="","",OFFSET('1) Spieler'!E$10,ROW()-ROW($S$8)+(Listenstart-1),($F$4-1)*3+1)),"")</f>
        <v/>
      </c>
      <c r="Y24" s="190"/>
    </row>
    <row r="25" spans="2:25" x14ac:dyDescent="0.35">
      <c r="P25" s="88"/>
      <c r="Q25" s="88"/>
      <c r="R25" s="131"/>
      <c r="S25" s="162" t="str">
        <f ca="1">IF(OFFSET('1) Spieler'!A$10,ROW()-ROW($S$8)+(Listenstart-1),0)="","",OFFSET('1) Spieler'!A$10,ROW()-ROW($S$8)+(Listenstart-1),0))</f>
        <v/>
      </c>
      <c r="T25" s="163" t="str">
        <f ca="1">IF(OFFSET('1) Spieler'!B$10,ROW()-ROW($S$8)+(Listenstart-1),0)="","",OFFSET('1) Spieler'!B$10,ROW()-ROW($S$8)+(Listenstart-1),0))</f>
        <v/>
      </c>
      <c r="U25" s="164" t="str">
        <f ca="1">IF(OFFSET('1) Spieler'!C$10,ROW()-ROW($S$8)+(Listenstart-1),0)="","",OFFSET('1) Spieler'!C$10,ROW()-ROW($S$8)+(Listenstart-1),0))</f>
        <v/>
      </c>
      <c r="V25" s="168" t="str">
        <f ca="1">IFERROR(IF(OFFSET('1) Spieler'!C$10,ROW()-ROW($S$8)+(Listenstart-1),($F$4-1)*3+1)="","",OFFSET('1) Spieler'!C$10,ROW()-ROW($S$8)+(Listenstart-1),($F$4-1)*3+1)),"")</f>
        <v/>
      </c>
      <c r="W25" s="169" t="str">
        <f ca="1">IFERROR(IF(OFFSET('1) Spieler'!D$10,ROW()-ROW($S$8)+(Listenstart-1),($F$4-1)*3+1)="","",OFFSET('1) Spieler'!D$10,ROW()-ROW($S$8)+(Listenstart-1),($F$4-1)*3+1)),"")</f>
        <v/>
      </c>
      <c r="X25" s="170" t="str">
        <f ca="1">IFERROR(IF(OFFSET('1) Spieler'!E$10,ROW()-ROW($S$8)+(Listenstart-1),($F$4-1)*3+1)="","",OFFSET('1) Spieler'!E$10,ROW()-ROW($S$8)+(Listenstart-1),($F$4-1)*3+1)),"")</f>
        <v/>
      </c>
      <c r="Y25" s="190"/>
    </row>
    <row r="26" spans="2:25" ht="15" thickBot="1" x14ac:dyDescent="0.4">
      <c r="P26" s="88"/>
      <c r="Q26" s="88"/>
      <c r="R26" s="131"/>
      <c r="S26" s="162" t="str">
        <f ca="1">IF(OFFSET('1) Spieler'!A$10,ROW()-ROW($S$8)+(Listenstart-1),0)="","",OFFSET('1) Spieler'!A$10,ROW()-ROW($S$8)+(Listenstart-1),0))</f>
        <v/>
      </c>
      <c r="T26" s="163" t="str">
        <f ca="1">IF(OFFSET('1) Spieler'!B$10,ROW()-ROW($S$8)+(Listenstart-1),0)="","",OFFSET('1) Spieler'!B$10,ROW()-ROW($S$8)+(Listenstart-1),0))</f>
        <v/>
      </c>
      <c r="U26" s="164" t="str">
        <f ca="1">IF(OFFSET('1) Spieler'!C$10,ROW()-ROW($S$8)+(Listenstart-1),0)="","",OFFSET('1) Spieler'!C$10,ROW()-ROW($S$8)+(Listenstart-1),0))</f>
        <v/>
      </c>
      <c r="V26" s="168" t="str">
        <f ca="1">IFERROR(IF(OFFSET('1) Spieler'!C$10,ROW()-ROW($S$8)+(Listenstart-1),($F$4-1)*3+1)="","",OFFSET('1) Spieler'!C$10,ROW()-ROW($S$8)+(Listenstart-1),($F$4-1)*3+1)),"")</f>
        <v/>
      </c>
      <c r="W26" s="169" t="str">
        <f ca="1">IFERROR(IF(OFFSET('1) Spieler'!D$10,ROW()-ROW($S$8)+(Listenstart-1),($F$4-1)*3+1)="","",OFFSET('1) Spieler'!D$10,ROW()-ROW($S$8)+(Listenstart-1),($F$4-1)*3+1)),"")</f>
        <v/>
      </c>
      <c r="X26" s="170" t="str">
        <f ca="1">IFERROR(IF(OFFSET('1) Spieler'!E$10,ROW()-ROW($S$8)+(Listenstart-1),($F$4-1)*3+1)="","",OFFSET('1) Spieler'!E$10,ROW()-ROW($S$8)+(Listenstart-1),($F$4-1)*3+1)),"")</f>
        <v/>
      </c>
      <c r="Y26" s="190"/>
    </row>
    <row r="27" spans="2:25" ht="24.75" customHeight="1" thickBot="1" x14ac:dyDescent="0.5">
      <c r="C27" s="2" t="str">
        <f>IF(Turnier="","",Turnier)</f>
        <v>SMM</v>
      </c>
      <c r="E27" s="60" t="s">
        <v>38</v>
      </c>
      <c r="F27" s="318" t="str">
        <f ca="1">IF(F3="","",F3)</f>
        <v>1. Liga</v>
      </c>
      <c r="G27" s="319"/>
      <c r="H27" s="320"/>
      <c r="I27" s="346"/>
      <c r="J27" s="60" t="s">
        <v>40</v>
      </c>
      <c r="K27" s="60"/>
      <c r="L27" s="343" t="str">
        <f ca="1">IF(L3="","",L3)</f>
        <v>333, Zentral</v>
      </c>
      <c r="M27" s="344"/>
      <c r="N27" s="344"/>
      <c r="O27" s="345"/>
      <c r="P27" s="317" t="s">
        <v>52</v>
      </c>
      <c r="Q27" s="237"/>
      <c r="R27" s="131"/>
      <c r="S27" s="162" t="str">
        <f ca="1">IF(OFFSET('1) Spieler'!A$10,ROW()-ROW($S$8)+(Listenstart-1),0)="","",OFFSET('1) Spieler'!A$10,ROW()-ROW($S$8)+(Listenstart-1),0))</f>
        <v/>
      </c>
      <c r="T27" s="163" t="str">
        <f ca="1">IF(OFFSET('1) Spieler'!B$10,ROW()-ROW($S$8)+(Listenstart-1),0)="","",OFFSET('1) Spieler'!B$10,ROW()-ROW($S$8)+(Listenstart-1),0))</f>
        <v/>
      </c>
      <c r="U27" s="164" t="str">
        <f ca="1">IF(OFFSET('1) Spieler'!C$10,ROW()-ROW($S$8)+(Listenstart-1),0)="","",OFFSET('1) Spieler'!C$10,ROW()-ROW($S$8)+(Listenstart-1),0))</f>
        <v/>
      </c>
      <c r="V27" s="168" t="str">
        <f ca="1">IFERROR(IF(OFFSET('1) Spieler'!C$10,ROW()-ROW($S$8)+(Listenstart-1),($F$4-1)*3+1)="","",OFFSET('1) Spieler'!C$10,ROW()-ROW($S$8)+(Listenstart-1),($F$4-1)*3+1)),"")</f>
        <v/>
      </c>
      <c r="W27" s="169" t="str">
        <f ca="1">IFERROR(IF(OFFSET('1) Spieler'!D$10,ROW()-ROW($S$8)+(Listenstart-1),($F$4-1)*3+1)="","",OFFSET('1) Spieler'!D$10,ROW()-ROW($S$8)+(Listenstart-1),($F$4-1)*3+1)),"")</f>
        <v/>
      </c>
      <c r="X27" s="170" t="str">
        <f ca="1">IFERROR(IF(OFFSET('1) Spieler'!E$10,ROW()-ROW($S$8)+(Listenstart-1),($F$4-1)*3+1)="","",OFFSET('1) Spieler'!E$10,ROW()-ROW($S$8)+(Listenstart-1),($F$4-1)*3+1)),"")</f>
        <v/>
      </c>
      <c r="Y27" s="190"/>
    </row>
    <row r="28" spans="2:25" ht="24.75" customHeight="1" thickBot="1" x14ac:dyDescent="0.4">
      <c r="E28" s="60" t="s">
        <v>41</v>
      </c>
      <c r="F28" s="318">
        <f>IF(F4="","",F4)</f>
        <v>1</v>
      </c>
      <c r="G28" s="319"/>
      <c r="H28" s="320"/>
      <c r="I28" s="346"/>
      <c r="J28" s="60" t="s">
        <v>42</v>
      </c>
      <c r="K28" s="60"/>
      <c r="L28" s="321">
        <f ca="1">IF(L4="","",L4)</f>
        <v>44436</v>
      </c>
      <c r="M28" s="322"/>
      <c r="N28" s="322"/>
      <c r="O28" s="323"/>
      <c r="P28" s="317"/>
      <c r="Q28" s="237"/>
      <c r="R28" s="131"/>
      <c r="S28" s="162" t="str">
        <f ca="1">IF(OFFSET('1) Spieler'!A$10,ROW()-ROW($S$8)+(Listenstart-1),0)="","",OFFSET('1) Spieler'!A$10,ROW()-ROW($S$8)+(Listenstart-1),0))</f>
        <v/>
      </c>
      <c r="T28" s="163" t="str">
        <f ca="1">IF(OFFSET('1) Spieler'!B$10,ROW()-ROW($S$8)+(Listenstart-1),0)="","",OFFSET('1) Spieler'!B$10,ROW()-ROW($S$8)+(Listenstart-1),0))</f>
        <v/>
      </c>
      <c r="U28" s="164" t="str">
        <f ca="1">IF(OFFSET('1) Spieler'!C$10,ROW()-ROW($S$8)+(Listenstart-1),0)="","",OFFSET('1) Spieler'!C$10,ROW()-ROW($S$8)+(Listenstart-1),0))</f>
        <v/>
      </c>
      <c r="V28" s="168" t="str">
        <f ca="1">IFERROR(IF(OFFSET('1) Spieler'!C$10,ROW()-ROW($S$8)+(Listenstart-1),($F$4-1)*3+1)="","",OFFSET('1) Spieler'!C$10,ROW()-ROW($S$8)+(Listenstart-1),($F$4-1)*3+1)),"")</f>
        <v/>
      </c>
      <c r="W28" s="169" t="str">
        <f ca="1">IFERROR(IF(OFFSET('1) Spieler'!D$10,ROW()-ROW($S$8)+(Listenstart-1),($F$4-1)*3+1)="","",OFFSET('1) Spieler'!D$10,ROW()-ROW($S$8)+(Listenstart-1),($F$4-1)*3+1)),"")</f>
        <v/>
      </c>
      <c r="X28" s="170" t="str">
        <f ca="1">IFERROR(IF(OFFSET('1) Spieler'!E$10,ROW()-ROW($S$8)+(Listenstart-1),($F$4-1)*3+1)="","",OFFSET('1) Spieler'!E$10,ROW()-ROW($S$8)+(Listenstart-1),($F$4-1)*3+1)),"")</f>
        <v/>
      </c>
      <c r="Y28" s="190"/>
    </row>
    <row r="29" spans="2:25" ht="15.75" customHeight="1" thickBot="1" x14ac:dyDescent="0.4">
      <c r="P29" s="317"/>
      <c r="Q29" s="237"/>
      <c r="R29" s="131"/>
      <c r="S29" s="162" t="str">
        <f ca="1">IF(OFFSET('1) Spieler'!A$10,ROW()-ROW($S$8)+(Listenstart-1),0)="","",OFFSET('1) Spieler'!A$10,ROW()-ROW($S$8)+(Listenstart-1),0))</f>
        <v/>
      </c>
      <c r="T29" s="163" t="str">
        <f ca="1">IF(OFFSET('1) Spieler'!B$10,ROW()-ROW($S$8)+(Listenstart-1),0)="","",OFFSET('1) Spieler'!B$10,ROW()-ROW($S$8)+(Listenstart-1),0))</f>
        <v/>
      </c>
      <c r="U29" s="164" t="str">
        <f ca="1">IF(OFFSET('1) Spieler'!C$10,ROW()-ROW($S$8)+(Listenstart-1),0)="","",OFFSET('1) Spieler'!C$10,ROW()-ROW($S$8)+(Listenstart-1),0))</f>
        <v/>
      </c>
      <c r="V29" s="168" t="str">
        <f ca="1">IFERROR(IF(OFFSET('1) Spieler'!C$10,ROW()-ROW($S$8)+(Listenstart-1),($F$4-1)*3+1)="","",OFFSET('1) Spieler'!C$10,ROW()-ROW($S$8)+(Listenstart-1),($F$4-1)*3+1)),"")</f>
        <v/>
      </c>
      <c r="W29" s="169" t="str">
        <f ca="1">IFERROR(IF(OFFSET('1) Spieler'!D$10,ROW()-ROW($S$8)+(Listenstart-1),($F$4-1)*3+1)="","",OFFSET('1) Spieler'!D$10,ROW()-ROW($S$8)+(Listenstart-1),($F$4-1)*3+1)),"")</f>
        <v/>
      </c>
      <c r="X29" s="170" t="str">
        <f ca="1">IFERROR(IF(OFFSET('1) Spieler'!E$10,ROW()-ROW($S$8)+(Listenstart-1),($F$4-1)*3+1)="","",OFFSET('1) Spieler'!E$10,ROW()-ROW($S$8)+(Listenstart-1),($F$4-1)*3+1)),"")</f>
        <v/>
      </c>
      <c r="Y29" s="190"/>
    </row>
    <row r="30" spans="2:25" ht="23.25" customHeight="1" x14ac:dyDescent="0.35">
      <c r="B30" s="61" t="s">
        <v>13</v>
      </c>
      <c r="C30" s="129"/>
      <c r="D30" s="61" t="s">
        <v>43</v>
      </c>
      <c r="E30" s="63"/>
      <c r="F30" s="64"/>
      <c r="H30" s="65" t="s">
        <v>44</v>
      </c>
      <c r="I30" s="66" t="s">
        <v>13</v>
      </c>
      <c r="J30" s="62"/>
      <c r="K30" s="61" t="s">
        <v>45</v>
      </c>
      <c r="L30" s="63"/>
      <c r="M30" s="64"/>
      <c r="O30" s="67" t="s">
        <v>44</v>
      </c>
      <c r="P30" s="317"/>
      <c r="Q30" s="237"/>
      <c r="R30" s="131"/>
      <c r="S30" s="162" t="str">
        <f ca="1">IF(OFFSET('1) Spieler'!A$10,ROW()-ROW($S$8)+(Listenstart-1),0)="","",OFFSET('1) Spieler'!A$10,ROW()-ROW($S$8)+(Listenstart-1),0))</f>
        <v/>
      </c>
      <c r="T30" s="163" t="str">
        <f ca="1">IF(OFFSET('1) Spieler'!B$10,ROW()-ROW($S$8)+(Listenstart-1),0)="","",OFFSET('1) Spieler'!B$10,ROW()-ROW($S$8)+(Listenstart-1),0))</f>
        <v/>
      </c>
      <c r="U30" s="164" t="str">
        <f ca="1">IF(OFFSET('1) Spieler'!C$10,ROW()-ROW($S$8)+(Listenstart-1),0)="","",OFFSET('1) Spieler'!C$10,ROW()-ROW($S$8)+(Listenstart-1),0))</f>
        <v/>
      </c>
      <c r="V30" s="168" t="str">
        <f ca="1">IFERROR(IF(OFFSET('1) Spieler'!C$10,ROW()-ROW($S$8)+(Listenstart-1),($F$4-1)*3+1)="","",OFFSET('1) Spieler'!C$10,ROW()-ROW($S$8)+(Listenstart-1),($F$4-1)*3+1)),"")</f>
        <v/>
      </c>
      <c r="W30" s="169" t="str">
        <f ca="1">IFERROR(IF(OFFSET('1) Spieler'!D$10,ROW()-ROW($S$8)+(Listenstart-1),($F$4-1)*3+1)="","",OFFSET('1) Spieler'!D$10,ROW()-ROW($S$8)+(Listenstart-1),($F$4-1)*3+1)),"")</f>
        <v/>
      </c>
      <c r="X30" s="170" t="str">
        <f ca="1">IFERROR(IF(OFFSET('1) Spieler'!E$10,ROW()-ROW($S$8)+(Listenstart-1),($F$4-1)*3+1)="","",OFFSET('1) Spieler'!E$10,ROW()-ROW($S$8)+(Listenstart-1),($F$4-1)*3+1)),"")</f>
        <v/>
      </c>
      <c r="Y30" s="190"/>
    </row>
    <row r="31" spans="2:25" ht="15" customHeight="1" thickBot="1" x14ac:dyDescent="0.4">
      <c r="B31" s="324"/>
      <c r="C31" s="325"/>
      <c r="D31" s="326" t="str">
        <f ca="1">IF(D7="","",D7)</f>
        <v>Turmlingen 1</v>
      </c>
      <c r="E31" s="327"/>
      <c r="F31" s="328"/>
      <c r="H31" s="329" t="str">
        <f>IF(AND(COUNTBLANK($H$35:$H$42)=8,COUNTBLANK($O$35:$O$42)=8),"",SUM(H35:H42)+COUNTIF(H35:H42,"x")*0.5)</f>
        <v/>
      </c>
      <c r="I31" s="324"/>
      <c r="J31" s="325"/>
      <c r="K31" s="326" t="str">
        <f ca="1">IF(K7="","",K7)</f>
        <v>Jungfraujoch 2</v>
      </c>
      <c r="L31" s="327"/>
      <c r="M31" s="328"/>
      <c r="O31" s="329" t="str">
        <f>IF(AND(COUNTBLANK($H$35:$H$42)=8,COUNTBLANK($O$35:$O$42)=8),"",SUM(O35:O42)+COUNTIF(O35:O42,"x")*0.5)</f>
        <v/>
      </c>
      <c r="P31" s="317"/>
      <c r="Q31" s="237"/>
      <c r="R31" s="131"/>
      <c r="S31" s="162" t="str">
        <f ca="1">IF(OFFSET('1) Spieler'!A$10,ROW()-ROW($S$8)+(Listenstart-1),0)="","",OFFSET('1) Spieler'!A$10,ROW()-ROW($S$8)+(Listenstart-1),0))</f>
        <v/>
      </c>
      <c r="T31" s="163" t="str">
        <f ca="1">IF(OFFSET('1) Spieler'!B$10,ROW()-ROW($S$8)+(Listenstart-1),0)="","",OFFSET('1) Spieler'!B$10,ROW()-ROW($S$8)+(Listenstart-1),0))</f>
        <v/>
      </c>
      <c r="U31" s="164" t="str">
        <f ca="1">IF(OFFSET('1) Spieler'!C$10,ROW()-ROW($S$8)+(Listenstart-1),0)="","",OFFSET('1) Spieler'!C$10,ROW()-ROW($S$8)+(Listenstart-1),0))</f>
        <v/>
      </c>
      <c r="V31" s="168" t="str">
        <f ca="1">IFERROR(IF(OFFSET('1) Spieler'!C$10,ROW()-ROW($S$8)+(Listenstart-1),($F$4-1)*3+1)="","",OFFSET('1) Spieler'!C$10,ROW()-ROW($S$8)+(Listenstart-1),($F$4-1)*3+1)),"")</f>
        <v/>
      </c>
      <c r="W31" s="169" t="str">
        <f ca="1">IFERROR(IF(OFFSET('1) Spieler'!D$10,ROW()-ROW($S$8)+(Listenstart-1),($F$4-1)*3+1)="","",OFFSET('1) Spieler'!D$10,ROW()-ROW($S$8)+(Listenstart-1),($F$4-1)*3+1)),"")</f>
        <v/>
      </c>
      <c r="X31" s="170" t="str">
        <f ca="1">IFERROR(IF(OFFSET('1) Spieler'!E$10,ROW()-ROW($S$8)+(Listenstart-1),($F$4-1)*3+1)="","",OFFSET('1) Spieler'!E$10,ROW()-ROW($S$8)+(Listenstart-1),($F$4-1)*3+1)),"")</f>
        <v/>
      </c>
      <c r="Y31" s="190"/>
    </row>
    <row r="32" spans="2:25" ht="15" customHeight="1" x14ac:dyDescent="0.35">
      <c r="B32" s="324"/>
      <c r="C32" s="325"/>
      <c r="D32" s="61" t="s">
        <v>46</v>
      </c>
      <c r="E32" s="63"/>
      <c r="F32" s="68"/>
      <c r="H32" s="329"/>
      <c r="I32" s="324"/>
      <c r="J32" s="325"/>
      <c r="K32" s="61" t="s">
        <v>46</v>
      </c>
      <c r="L32" s="63"/>
      <c r="M32" s="68"/>
      <c r="O32" s="329"/>
      <c r="P32" s="317"/>
      <c r="Q32" s="237"/>
      <c r="R32" s="131"/>
      <c r="S32" s="162" t="str">
        <f ca="1">IF(OFFSET('1) Spieler'!A$10,ROW()-ROW($S$8)+(Listenstart-1),0)="","",OFFSET('1) Spieler'!A$10,ROW()-ROW($S$8)+(Listenstart-1),0))</f>
        <v/>
      </c>
      <c r="T32" s="163" t="str">
        <f ca="1">IF(OFFSET('1) Spieler'!B$10,ROW()-ROW($S$8)+(Listenstart-1),0)="","",OFFSET('1) Spieler'!B$10,ROW()-ROW($S$8)+(Listenstart-1),0))</f>
        <v/>
      </c>
      <c r="U32" s="164" t="str">
        <f ca="1">IF(OFFSET('1) Spieler'!C$10,ROW()-ROW($S$8)+(Listenstart-1),0)="","",OFFSET('1) Spieler'!C$10,ROW()-ROW($S$8)+(Listenstart-1),0))</f>
        <v/>
      </c>
      <c r="V32" s="168" t="str">
        <f ca="1">IFERROR(IF(OFFSET('1) Spieler'!C$10,ROW()-ROW($S$8)+(Listenstart-1),($F$4-1)*3+1)="","",OFFSET('1) Spieler'!C$10,ROW()-ROW($S$8)+(Listenstart-1),($F$4-1)*3+1)),"")</f>
        <v/>
      </c>
      <c r="W32" s="169" t="str">
        <f ca="1">IFERROR(IF(OFFSET('1) Spieler'!D$10,ROW()-ROW($S$8)+(Listenstart-1),($F$4-1)*3+1)="","",OFFSET('1) Spieler'!D$10,ROW()-ROW($S$8)+(Listenstart-1),($F$4-1)*3+1)),"")</f>
        <v/>
      </c>
      <c r="X32" s="170" t="str">
        <f ca="1">IFERROR(IF(OFFSET('1) Spieler'!E$10,ROW()-ROW($S$8)+(Listenstart-1),($F$4-1)*3+1)="","",OFFSET('1) Spieler'!E$10,ROW()-ROW($S$8)+(Listenstart-1),($F$4-1)*3+1)),"")</f>
        <v/>
      </c>
      <c r="Y32" s="190"/>
    </row>
    <row r="33" spans="2:25" ht="23.25" customHeight="1" thickBot="1" x14ac:dyDescent="0.4">
      <c r="B33" s="324"/>
      <c r="C33" s="325"/>
      <c r="D33" s="330" t="str">
        <f>IF(D9="","",D9)</f>
        <v>Hans Läufer</v>
      </c>
      <c r="E33" s="331"/>
      <c r="F33" s="332"/>
      <c r="H33" s="329"/>
      <c r="I33" s="324"/>
      <c r="J33" s="325"/>
      <c r="K33" s="330" t="str">
        <f>IF(K9="","",K9)</f>
        <v/>
      </c>
      <c r="L33" s="331"/>
      <c r="M33" s="332"/>
      <c r="O33" s="329"/>
      <c r="P33" s="317"/>
      <c r="Q33" s="237"/>
      <c r="R33" s="131"/>
      <c r="S33" s="162" t="str">
        <f ca="1">IF(OFFSET('1) Spieler'!A$10,ROW()-ROW($S$8)+(Listenstart-1),0)="","",OFFSET('1) Spieler'!A$10,ROW()-ROW($S$8)+(Listenstart-1),0))</f>
        <v/>
      </c>
      <c r="T33" s="163" t="str">
        <f ca="1">IF(OFFSET('1) Spieler'!B$10,ROW()-ROW($S$8)+(Listenstart-1),0)="","",OFFSET('1) Spieler'!B$10,ROW()-ROW($S$8)+(Listenstart-1),0))</f>
        <v/>
      </c>
      <c r="U33" s="164" t="str">
        <f ca="1">IF(OFFSET('1) Spieler'!C$10,ROW()-ROW($S$8)+(Listenstart-1),0)="","",OFFSET('1) Spieler'!C$10,ROW()-ROW($S$8)+(Listenstart-1),0))</f>
        <v/>
      </c>
      <c r="V33" s="168" t="str">
        <f ca="1">IFERROR(IF(OFFSET('1) Spieler'!C$10,ROW()-ROW($S$8)+(Listenstart-1),($F$4-1)*3+1)="","",OFFSET('1) Spieler'!C$10,ROW()-ROW($S$8)+(Listenstart-1),($F$4-1)*3+1)),"")</f>
        <v/>
      </c>
      <c r="W33" s="169" t="str">
        <f ca="1">IFERROR(IF(OFFSET('1) Spieler'!D$10,ROW()-ROW($S$8)+(Listenstart-1),($F$4-1)*3+1)="","",OFFSET('1) Spieler'!D$10,ROW()-ROW($S$8)+(Listenstart-1),($F$4-1)*3+1)),"")</f>
        <v/>
      </c>
      <c r="X33" s="170" t="str">
        <f ca="1">IFERROR(IF(OFFSET('1) Spieler'!E$10,ROW()-ROW($S$8)+(Listenstart-1),($F$4-1)*3+1)="","",OFFSET('1) Spieler'!E$10,ROW()-ROW($S$8)+(Listenstart-1),($F$4-1)*3+1)),"")</f>
        <v/>
      </c>
      <c r="Y33" s="190"/>
    </row>
    <row r="34" spans="2:25" ht="15.75" customHeight="1" x14ac:dyDescent="0.35">
      <c r="B34" s="69"/>
      <c r="C34" s="70" t="s">
        <v>12</v>
      </c>
      <c r="D34" s="71" t="s">
        <v>17</v>
      </c>
      <c r="E34" s="72" t="s">
        <v>47</v>
      </c>
      <c r="F34" s="73"/>
      <c r="G34" s="70" t="s">
        <v>48</v>
      </c>
      <c r="H34" s="74" t="s">
        <v>49</v>
      </c>
      <c r="I34" s="69"/>
      <c r="J34" s="70" t="s">
        <v>12</v>
      </c>
      <c r="K34" s="71" t="s">
        <v>17</v>
      </c>
      <c r="L34" s="72" t="s">
        <v>47</v>
      </c>
      <c r="M34" s="73"/>
      <c r="N34" s="70" t="s">
        <v>48</v>
      </c>
      <c r="O34" s="74" t="s">
        <v>49</v>
      </c>
      <c r="P34" s="317"/>
      <c r="Q34" s="237"/>
      <c r="R34" s="131"/>
      <c r="S34" s="162" t="str">
        <f ca="1">IF(OFFSET('1) Spieler'!A$10,ROW()-ROW($S$8)+(Listenstart-1),0)="","",OFFSET('1) Spieler'!A$10,ROW()-ROW($S$8)+(Listenstart-1),0))</f>
        <v/>
      </c>
      <c r="T34" s="163" t="str">
        <f ca="1">IF(OFFSET('1) Spieler'!B$10,ROW()-ROW($S$8)+(Listenstart-1),0)="","",OFFSET('1) Spieler'!B$10,ROW()-ROW($S$8)+(Listenstart-1),0))</f>
        <v/>
      </c>
      <c r="U34" s="164" t="str">
        <f ca="1">IF(OFFSET('1) Spieler'!C$10,ROW()-ROW($S$8)+(Listenstart-1),0)="","",OFFSET('1) Spieler'!C$10,ROW()-ROW($S$8)+(Listenstart-1),0))</f>
        <v/>
      </c>
      <c r="V34" s="168" t="str">
        <f ca="1">IFERROR(IF(OFFSET('1) Spieler'!C$10,ROW()-ROW($S$8)+(Listenstart-1),($F$4-1)*3+1)="","",OFFSET('1) Spieler'!C$10,ROW()-ROW($S$8)+(Listenstart-1),($F$4-1)*3+1)),"")</f>
        <v/>
      </c>
      <c r="W34" s="169" t="str">
        <f ca="1">IFERROR(IF(OFFSET('1) Spieler'!D$10,ROW()-ROW($S$8)+(Listenstart-1),($F$4-1)*3+1)="","",OFFSET('1) Spieler'!D$10,ROW()-ROW($S$8)+(Listenstart-1),($F$4-1)*3+1)),"")</f>
        <v/>
      </c>
      <c r="X34" s="170" t="str">
        <f ca="1">IFERROR(IF(OFFSET('1) Spieler'!E$10,ROW()-ROW($S$8)+(Listenstart-1),($F$4-1)*3+1)="","",OFFSET('1) Spieler'!E$10,ROW()-ROW($S$8)+(Listenstart-1),($F$4-1)*3+1)),"")</f>
        <v/>
      </c>
      <c r="Y34" s="190"/>
    </row>
    <row r="35" spans="2:25" ht="20.25" customHeight="1" x14ac:dyDescent="0.35">
      <c r="B35" s="75">
        <v>1</v>
      </c>
      <c r="C35" s="177"/>
      <c r="D35" s="89"/>
      <c r="E35" s="309"/>
      <c r="F35" s="310"/>
      <c r="G35" s="89"/>
      <c r="H35" s="90"/>
      <c r="I35" s="75">
        <v>1</v>
      </c>
      <c r="J35" s="178"/>
      <c r="K35" s="91"/>
      <c r="L35" s="311"/>
      <c r="M35" s="312"/>
      <c r="N35" s="91"/>
      <c r="O35" s="92"/>
      <c r="P35" s="317"/>
      <c r="Q35" s="237"/>
      <c r="R35" s="131"/>
      <c r="S35" s="162" t="str">
        <f ca="1">IF(OFFSET('1) Spieler'!A$10,ROW()-ROW($S$8)+(Listenstart-1),0)="","",OFFSET('1) Spieler'!A$10,ROW()-ROW($S$8)+(Listenstart-1),0))</f>
        <v/>
      </c>
      <c r="T35" s="163" t="str">
        <f ca="1">IF(OFFSET('1) Spieler'!B$10,ROW()-ROW($S$8)+(Listenstart-1),0)="","",OFFSET('1) Spieler'!B$10,ROW()-ROW($S$8)+(Listenstart-1),0))</f>
        <v/>
      </c>
      <c r="U35" s="164" t="str">
        <f ca="1">IF(OFFSET('1) Spieler'!C$10,ROW()-ROW($S$8)+(Listenstart-1),0)="","",OFFSET('1) Spieler'!C$10,ROW()-ROW($S$8)+(Listenstart-1),0))</f>
        <v/>
      </c>
      <c r="V35" s="168" t="str">
        <f ca="1">IFERROR(IF(OFFSET('1) Spieler'!C$10,ROW()-ROW($S$8)+(Listenstart-1),($F$4-1)*3+1)="","",OFFSET('1) Spieler'!C$10,ROW()-ROW($S$8)+(Listenstart-1),($F$4-1)*3+1)),"")</f>
        <v/>
      </c>
      <c r="W35" s="169" t="str">
        <f ca="1">IFERROR(IF(OFFSET('1) Spieler'!D$10,ROW()-ROW($S$8)+(Listenstart-1),($F$4-1)*3+1)="","",OFFSET('1) Spieler'!D$10,ROW()-ROW($S$8)+(Listenstart-1),($F$4-1)*3+1)),"")</f>
        <v/>
      </c>
      <c r="X35" s="170" t="str">
        <f ca="1">IFERROR(IF(OFFSET('1) Spieler'!E$10,ROW()-ROW($S$8)+(Listenstart-1),($F$4-1)*3+1)="","",OFFSET('1) Spieler'!E$10,ROW()-ROW($S$8)+(Listenstart-1),($F$4-1)*3+1)),"")</f>
        <v/>
      </c>
      <c r="Y35" s="190"/>
    </row>
    <row r="36" spans="2:25" ht="20.25" customHeight="1" x14ac:dyDescent="0.35">
      <c r="B36" s="78">
        <v>2</v>
      </c>
      <c r="C36" s="178"/>
      <c r="D36" s="91"/>
      <c r="E36" s="311"/>
      <c r="F36" s="312"/>
      <c r="G36" s="91"/>
      <c r="H36" s="92"/>
      <c r="I36" s="75">
        <v>2</v>
      </c>
      <c r="J36" s="177"/>
      <c r="K36" s="89"/>
      <c r="L36" s="309"/>
      <c r="M36" s="310"/>
      <c r="N36" s="89"/>
      <c r="O36" s="90"/>
      <c r="P36" s="317"/>
      <c r="Q36" s="237"/>
      <c r="R36" s="131"/>
      <c r="S36" s="162" t="str">
        <f ca="1">IF(OFFSET('1) Spieler'!A$10,ROW()-ROW($S$8)+(Listenstart-1),0)="","",OFFSET('1) Spieler'!A$10,ROW()-ROW($S$8)+(Listenstart-1),0))</f>
        <v/>
      </c>
      <c r="T36" s="163" t="str">
        <f ca="1">IF(OFFSET('1) Spieler'!B$10,ROW()-ROW($S$8)+(Listenstart-1),0)="","",OFFSET('1) Spieler'!B$10,ROW()-ROW($S$8)+(Listenstart-1),0))</f>
        <v/>
      </c>
      <c r="U36" s="164" t="str">
        <f ca="1">IF(OFFSET('1) Spieler'!C$10,ROW()-ROW($S$8)+(Listenstart-1),0)="","",OFFSET('1) Spieler'!C$10,ROW()-ROW($S$8)+(Listenstart-1),0))</f>
        <v/>
      </c>
      <c r="V36" s="168" t="str">
        <f ca="1">IFERROR(IF(OFFSET('1) Spieler'!C$10,ROW()-ROW($S$8)+(Listenstart-1),($F$4-1)*3+1)="","",OFFSET('1) Spieler'!C$10,ROW()-ROW($S$8)+(Listenstart-1),($F$4-1)*3+1)),"")</f>
        <v/>
      </c>
      <c r="W36" s="169" t="str">
        <f ca="1">IFERROR(IF(OFFSET('1) Spieler'!D$10,ROW()-ROW($S$8)+(Listenstart-1),($F$4-1)*3+1)="","",OFFSET('1) Spieler'!D$10,ROW()-ROW($S$8)+(Listenstart-1),($F$4-1)*3+1)),"")</f>
        <v/>
      </c>
      <c r="X36" s="170" t="str">
        <f ca="1">IFERROR(IF(OFFSET('1) Spieler'!E$10,ROW()-ROW($S$8)+(Listenstart-1),($F$4-1)*3+1)="","",OFFSET('1) Spieler'!E$10,ROW()-ROW($S$8)+(Listenstart-1),($F$4-1)*3+1)),"")</f>
        <v/>
      </c>
      <c r="Y36" s="190"/>
    </row>
    <row r="37" spans="2:25" ht="20.25" customHeight="1" x14ac:dyDescent="0.35">
      <c r="B37" s="75">
        <v>3</v>
      </c>
      <c r="C37" s="177"/>
      <c r="D37" s="89"/>
      <c r="E37" s="309"/>
      <c r="F37" s="310"/>
      <c r="G37" s="89"/>
      <c r="H37" s="90"/>
      <c r="I37" s="78">
        <v>3</v>
      </c>
      <c r="J37" s="178"/>
      <c r="K37" s="91"/>
      <c r="L37" s="311"/>
      <c r="M37" s="312"/>
      <c r="N37" s="91"/>
      <c r="O37" s="92"/>
      <c r="P37" s="317"/>
      <c r="Q37" s="237"/>
      <c r="R37" s="131"/>
      <c r="S37" s="162" t="str">
        <f ca="1">IF(OFFSET('1) Spieler'!A$10,ROW()-ROW($S$8)+(Listenstart-1),0)="","",OFFSET('1) Spieler'!A$10,ROW()-ROW($S$8)+(Listenstart-1),0))</f>
        <v/>
      </c>
      <c r="T37" s="163" t="str">
        <f ca="1">IF(OFFSET('1) Spieler'!B$10,ROW()-ROW($S$8)+(Listenstart-1),0)="","",OFFSET('1) Spieler'!B$10,ROW()-ROW($S$8)+(Listenstart-1),0))</f>
        <v/>
      </c>
      <c r="U37" s="164" t="str">
        <f ca="1">IF(OFFSET('1) Spieler'!C$10,ROW()-ROW($S$8)+(Listenstart-1),0)="","",OFFSET('1) Spieler'!C$10,ROW()-ROW($S$8)+(Listenstart-1),0))</f>
        <v/>
      </c>
      <c r="V37" s="168" t="str">
        <f ca="1">IFERROR(IF(OFFSET('1) Spieler'!C$10,ROW()-ROW($S$8)+(Listenstart-1),($F$4-1)*3+1)="","",OFFSET('1) Spieler'!C$10,ROW()-ROW($S$8)+(Listenstart-1),($F$4-1)*3+1)),"")</f>
        <v/>
      </c>
      <c r="W37" s="169" t="str">
        <f ca="1">IFERROR(IF(OFFSET('1) Spieler'!D$10,ROW()-ROW($S$8)+(Listenstart-1),($F$4-1)*3+1)="","",OFFSET('1) Spieler'!D$10,ROW()-ROW($S$8)+(Listenstart-1),($F$4-1)*3+1)),"")</f>
        <v/>
      </c>
      <c r="X37" s="170" t="str">
        <f ca="1">IFERROR(IF(OFFSET('1) Spieler'!E$10,ROW()-ROW($S$8)+(Listenstart-1),($F$4-1)*3+1)="","",OFFSET('1) Spieler'!E$10,ROW()-ROW($S$8)+(Listenstart-1),($F$4-1)*3+1)),"")</f>
        <v/>
      </c>
      <c r="Y37" s="190"/>
    </row>
    <row r="38" spans="2:25" ht="20.25" customHeight="1" x14ac:dyDescent="0.35">
      <c r="B38" s="78">
        <v>4</v>
      </c>
      <c r="C38" s="178"/>
      <c r="D38" s="91"/>
      <c r="E38" s="311"/>
      <c r="F38" s="312"/>
      <c r="G38" s="91"/>
      <c r="H38" s="92"/>
      <c r="I38" s="75">
        <v>4</v>
      </c>
      <c r="J38" s="177"/>
      <c r="K38" s="89"/>
      <c r="L38" s="309"/>
      <c r="M38" s="310"/>
      <c r="N38" s="89"/>
      <c r="O38" s="90"/>
      <c r="P38" s="317"/>
      <c r="Q38" s="237"/>
      <c r="R38" s="131"/>
      <c r="S38" s="162" t="str">
        <f ca="1">IF(OFFSET('1) Spieler'!A$10,ROW()-ROW($S$8)+(Listenstart-1),0)="","",OFFSET('1) Spieler'!A$10,ROW()-ROW($S$8)+(Listenstart-1),0))</f>
        <v/>
      </c>
      <c r="T38" s="163" t="str">
        <f ca="1">IF(OFFSET('1) Spieler'!B$10,ROW()-ROW($S$8)+(Listenstart-1),0)="","",OFFSET('1) Spieler'!B$10,ROW()-ROW($S$8)+(Listenstart-1),0))</f>
        <v/>
      </c>
      <c r="U38" s="164" t="str">
        <f ca="1">IF(OFFSET('1) Spieler'!C$10,ROW()-ROW($S$8)+(Listenstart-1),0)="","",OFFSET('1) Spieler'!C$10,ROW()-ROW($S$8)+(Listenstart-1),0))</f>
        <v/>
      </c>
      <c r="V38" s="168" t="str">
        <f ca="1">IFERROR(IF(OFFSET('1) Spieler'!C$10,ROW()-ROW($S$8)+(Listenstart-1),($F$4-1)*3+1)="","",OFFSET('1) Spieler'!C$10,ROW()-ROW($S$8)+(Listenstart-1),($F$4-1)*3+1)),"")</f>
        <v/>
      </c>
      <c r="W38" s="169" t="str">
        <f ca="1">IFERROR(IF(OFFSET('1) Spieler'!D$10,ROW()-ROW($S$8)+(Listenstart-1),($F$4-1)*3+1)="","",OFFSET('1) Spieler'!D$10,ROW()-ROW($S$8)+(Listenstart-1),($F$4-1)*3+1)),"")</f>
        <v/>
      </c>
      <c r="X38" s="170" t="str">
        <f ca="1">IFERROR(IF(OFFSET('1) Spieler'!E$10,ROW()-ROW($S$8)+(Listenstart-1),($F$4-1)*3+1)="","",OFFSET('1) Spieler'!E$10,ROW()-ROW($S$8)+(Listenstart-1),($F$4-1)*3+1)),"")</f>
        <v/>
      </c>
      <c r="Y38" s="190"/>
    </row>
    <row r="39" spans="2:25" ht="20.25" customHeight="1" x14ac:dyDescent="0.35">
      <c r="B39" s="75">
        <v>5</v>
      </c>
      <c r="C39" s="177"/>
      <c r="D39" s="89"/>
      <c r="E39" s="309"/>
      <c r="F39" s="310"/>
      <c r="G39" s="89"/>
      <c r="H39" s="90"/>
      <c r="I39" s="78">
        <v>5</v>
      </c>
      <c r="J39" s="178"/>
      <c r="K39" s="91"/>
      <c r="L39" s="311"/>
      <c r="M39" s="312"/>
      <c r="N39" s="91"/>
      <c r="O39" s="92"/>
      <c r="P39" s="317"/>
      <c r="Q39" s="237"/>
      <c r="R39" s="131"/>
      <c r="S39" s="162" t="str">
        <f ca="1">IF(OFFSET('1) Spieler'!A$10,ROW()-ROW($S$8)+(Listenstart-1),0)="","",OFFSET('1) Spieler'!A$10,ROW()-ROW($S$8)+(Listenstart-1),0))</f>
        <v/>
      </c>
      <c r="T39" s="163" t="str">
        <f ca="1">IF(OFFSET('1) Spieler'!B$10,ROW()-ROW($S$8)+(Listenstart-1),0)="","",OFFSET('1) Spieler'!B$10,ROW()-ROW($S$8)+(Listenstart-1),0))</f>
        <v/>
      </c>
      <c r="U39" s="164" t="str">
        <f ca="1">IF(OFFSET('1) Spieler'!C$10,ROW()-ROW($S$8)+(Listenstart-1),0)="","",OFFSET('1) Spieler'!C$10,ROW()-ROW($S$8)+(Listenstart-1),0))</f>
        <v/>
      </c>
      <c r="V39" s="168" t="str">
        <f ca="1">IFERROR(IF(OFFSET('1) Spieler'!C$10,ROW()-ROW($S$8)+(Listenstart-1),($F$4-1)*3+1)="","",OFFSET('1) Spieler'!C$10,ROW()-ROW($S$8)+(Listenstart-1),($F$4-1)*3+1)),"")</f>
        <v/>
      </c>
      <c r="W39" s="169" t="str">
        <f ca="1">IFERROR(IF(OFFSET('1) Spieler'!D$10,ROW()-ROW($S$8)+(Listenstart-1),($F$4-1)*3+1)="","",OFFSET('1) Spieler'!D$10,ROW()-ROW($S$8)+(Listenstart-1),($F$4-1)*3+1)),"")</f>
        <v/>
      </c>
      <c r="X39" s="170" t="str">
        <f ca="1">IFERROR(IF(OFFSET('1) Spieler'!E$10,ROW()-ROW($S$8)+(Listenstart-1),($F$4-1)*3+1)="","",OFFSET('1) Spieler'!E$10,ROW()-ROW($S$8)+(Listenstart-1),($F$4-1)*3+1)),"")</f>
        <v/>
      </c>
      <c r="Y39" s="190"/>
    </row>
    <row r="40" spans="2:25" ht="20.25" customHeight="1" x14ac:dyDescent="0.35">
      <c r="B40" s="78">
        <v>6</v>
      </c>
      <c r="C40" s="178"/>
      <c r="D40" s="91"/>
      <c r="E40" s="311"/>
      <c r="F40" s="312"/>
      <c r="G40" s="91"/>
      <c r="H40" s="92"/>
      <c r="I40" s="75">
        <v>6</v>
      </c>
      <c r="J40" s="177"/>
      <c r="K40" s="89"/>
      <c r="L40" s="309"/>
      <c r="M40" s="310"/>
      <c r="N40" s="89"/>
      <c r="O40" s="90"/>
      <c r="P40" s="317"/>
      <c r="Q40" s="237"/>
      <c r="R40" s="131"/>
      <c r="S40" s="162" t="str">
        <f ca="1">IF(OFFSET('1) Spieler'!A$10,ROW()-ROW($S$8)+(Listenstart-1),0)="","",OFFSET('1) Spieler'!A$10,ROW()-ROW($S$8)+(Listenstart-1),0))</f>
        <v/>
      </c>
      <c r="T40" s="163" t="str">
        <f ca="1">IF(OFFSET('1) Spieler'!B$10,ROW()-ROW($S$8)+(Listenstart-1),0)="","",OFFSET('1) Spieler'!B$10,ROW()-ROW($S$8)+(Listenstart-1),0))</f>
        <v/>
      </c>
      <c r="U40" s="164" t="str">
        <f ca="1">IF(OFFSET('1) Spieler'!C$10,ROW()-ROW($S$8)+(Listenstart-1),0)="","",OFFSET('1) Spieler'!C$10,ROW()-ROW($S$8)+(Listenstart-1),0))</f>
        <v/>
      </c>
      <c r="V40" s="168" t="str">
        <f ca="1">IFERROR(IF(OFFSET('1) Spieler'!C$10,ROW()-ROW($S$8)+(Listenstart-1),($F$4-1)*3+1)="","",OFFSET('1) Spieler'!C$10,ROW()-ROW($S$8)+(Listenstart-1),($F$4-1)*3+1)),"")</f>
        <v/>
      </c>
      <c r="W40" s="169" t="str">
        <f ca="1">IFERROR(IF(OFFSET('1) Spieler'!D$10,ROW()-ROW($S$8)+(Listenstart-1),($F$4-1)*3+1)="","",OFFSET('1) Spieler'!D$10,ROW()-ROW($S$8)+(Listenstart-1),($F$4-1)*3+1)),"")</f>
        <v/>
      </c>
      <c r="X40" s="170" t="str">
        <f ca="1">IFERROR(IF(OFFSET('1) Spieler'!E$10,ROW()-ROW($S$8)+(Listenstart-1),($F$4-1)*3+1)="","",OFFSET('1) Spieler'!E$10,ROW()-ROW($S$8)+(Listenstart-1),($F$4-1)*3+1)),"")</f>
        <v/>
      </c>
      <c r="Y40" s="190"/>
    </row>
    <row r="41" spans="2:25" ht="20.25" customHeight="1" x14ac:dyDescent="0.35">
      <c r="B41" s="75">
        <v>7</v>
      </c>
      <c r="C41" s="177"/>
      <c r="D41" s="89" t="str">
        <f>IF(ISERROR(INDEX(#REF!,MATCH('2) Aufstellung'!E41,#REF!,0))),"",INDEX(#REF!,MATCH('2) Aufstellung'!E41,#REF!,0)))</f>
        <v/>
      </c>
      <c r="E41" s="309"/>
      <c r="F41" s="310"/>
      <c r="G41" s="89"/>
      <c r="H41" s="90"/>
      <c r="I41" s="78">
        <v>7</v>
      </c>
      <c r="J41" s="178"/>
      <c r="K41" s="91" t="str">
        <f>IF(ISERROR(INDEX(#REF!,MATCH('2) Aufstellung'!L41,#REF!,0))),"",INDEX(#REF!,MATCH('2) Aufstellung'!L41,#REF!,0)))</f>
        <v/>
      </c>
      <c r="L41" s="311"/>
      <c r="M41" s="312"/>
      <c r="N41" s="91"/>
      <c r="O41" s="93"/>
      <c r="P41" s="317"/>
      <c r="Q41" s="237"/>
      <c r="R41" s="131"/>
      <c r="S41" s="162" t="str">
        <f ca="1">IF(OFFSET('1) Spieler'!A$10,ROW()-ROW($S$8)+(Listenstart-1),0)="","",OFFSET('1) Spieler'!A$10,ROW()-ROW($S$8)+(Listenstart-1),0))</f>
        <v/>
      </c>
      <c r="T41" s="163" t="str">
        <f ca="1">IF(OFFSET('1) Spieler'!B$10,ROW()-ROW($S$8)+(Listenstart-1),0)="","",OFFSET('1) Spieler'!B$10,ROW()-ROW($S$8)+(Listenstart-1),0))</f>
        <v/>
      </c>
      <c r="U41" s="164" t="str">
        <f ca="1">IF(OFFSET('1) Spieler'!C$10,ROW()-ROW($S$8)+(Listenstart-1),0)="","",OFFSET('1) Spieler'!C$10,ROW()-ROW($S$8)+(Listenstart-1),0))</f>
        <v/>
      </c>
      <c r="V41" s="168" t="str">
        <f ca="1">IFERROR(IF(OFFSET('1) Spieler'!C$10,ROW()-ROW($S$8)+(Listenstart-1),($F$4-1)*3+1)="","",OFFSET('1) Spieler'!C$10,ROW()-ROW($S$8)+(Listenstart-1),($F$4-1)*3+1)),"")</f>
        <v/>
      </c>
      <c r="W41" s="169" t="str">
        <f ca="1">IFERROR(IF(OFFSET('1) Spieler'!D$10,ROW()-ROW($S$8)+(Listenstart-1),($F$4-1)*3+1)="","",OFFSET('1) Spieler'!D$10,ROW()-ROW($S$8)+(Listenstart-1),($F$4-1)*3+1)),"")</f>
        <v/>
      </c>
      <c r="X41" s="170" t="str">
        <f ca="1">IFERROR(IF(OFFSET('1) Spieler'!E$10,ROW()-ROW($S$8)+(Listenstart-1),($F$4-1)*3+1)="","",OFFSET('1) Spieler'!E$10,ROW()-ROW($S$8)+(Listenstart-1),($F$4-1)*3+1)),"")</f>
        <v/>
      </c>
      <c r="Y41" s="190"/>
    </row>
    <row r="42" spans="2:25" ht="19" thickBot="1" x14ac:dyDescent="0.4">
      <c r="B42" s="81">
        <v>8</v>
      </c>
      <c r="C42" s="179"/>
      <c r="D42" s="94" t="str">
        <f>IF(ISERROR(INDEX(#REF!,MATCH('2) Aufstellung'!E42,#REF!,0))),"",INDEX(#REF!,MATCH('2) Aufstellung'!E42,#REF!,0)))</f>
        <v/>
      </c>
      <c r="E42" s="313"/>
      <c r="F42" s="314"/>
      <c r="G42" s="94"/>
      <c r="H42" s="95"/>
      <c r="I42" s="84">
        <v>8</v>
      </c>
      <c r="J42" s="180"/>
      <c r="K42" s="96" t="str">
        <f>IF(ISERROR(INDEX(#REF!,MATCH('2) Aufstellung'!L42,#REF!,0))),"",INDEX(#REF!,MATCH('2) Aufstellung'!L42,#REF!,0)))</f>
        <v/>
      </c>
      <c r="L42" s="315"/>
      <c r="M42" s="316"/>
      <c r="N42" s="96"/>
      <c r="O42" s="97"/>
      <c r="P42" s="317"/>
      <c r="Q42" s="237"/>
      <c r="R42" s="131"/>
      <c r="S42" s="162" t="str">
        <f ca="1">IF(OFFSET('1) Spieler'!A$10,ROW()-ROW($S$8)+(Listenstart-1),0)="","",OFFSET('1) Spieler'!A$10,ROW()-ROW($S$8)+(Listenstart-1),0))</f>
        <v/>
      </c>
      <c r="T42" s="163" t="str">
        <f ca="1">IF(OFFSET('1) Spieler'!B$10,ROW()-ROW($S$8)+(Listenstart-1),0)="","",OFFSET('1) Spieler'!B$10,ROW()-ROW($S$8)+(Listenstart-1),0))</f>
        <v/>
      </c>
      <c r="U42" s="164" t="str">
        <f ca="1">IF(OFFSET('1) Spieler'!C$10,ROW()-ROW($S$8)+(Listenstart-1),0)="","",OFFSET('1) Spieler'!C$10,ROW()-ROW($S$8)+(Listenstart-1),0))</f>
        <v/>
      </c>
      <c r="V42" s="168" t="str">
        <f ca="1">IFERROR(IF(OFFSET('1) Spieler'!C$10,ROW()-ROW($S$8)+(Listenstart-1),($F$4-1)*3+1)="","",OFFSET('1) Spieler'!C$10,ROW()-ROW($S$8)+(Listenstart-1),($F$4-1)*3+1)),"")</f>
        <v/>
      </c>
      <c r="W42" s="169" t="str">
        <f ca="1">IFERROR(IF(OFFSET('1) Spieler'!D$10,ROW()-ROW($S$8)+(Listenstart-1),($F$4-1)*3+1)="","",OFFSET('1) Spieler'!D$10,ROW()-ROW($S$8)+(Listenstart-1),($F$4-1)*3+1)),"")</f>
        <v/>
      </c>
      <c r="X42" s="170" t="str">
        <f ca="1">IFERROR(IF(OFFSET('1) Spieler'!E$10,ROW()-ROW($S$8)+(Listenstart-1),($F$4-1)*3+1)="","",OFFSET('1) Spieler'!E$10,ROW()-ROW($S$8)+(Listenstart-1),($F$4-1)*3+1)),"")</f>
        <v/>
      </c>
      <c r="Y42" s="190"/>
    </row>
    <row r="43" spans="2:25" x14ac:dyDescent="0.35">
      <c r="O43" s="87" t="s">
        <v>50</v>
      </c>
      <c r="P43" s="317"/>
      <c r="Q43" s="237"/>
      <c r="R43" s="131"/>
      <c r="S43" s="162" t="str">
        <f ca="1">IF(OFFSET('1) Spieler'!A$10,ROW()-ROW($S$8)+(Listenstart-1),0)="","",OFFSET('1) Spieler'!A$10,ROW()-ROW($S$8)+(Listenstart-1),0))</f>
        <v/>
      </c>
      <c r="T43" s="163" t="str">
        <f ca="1">IF(OFFSET('1) Spieler'!B$10,ROW()-ROW($S$8)+(Listenstart-1),0)="","",OFFSET('1) Spieler'!B$10,ROW()-ROW($S$8)+(Listenstart-1),0))</f>
        <v/>
      </c>
      <c r="U43" s="164" t="str">
        <f ca="1">IF(OFFSET('1) Spieler'!C$10,ROW()-ROW($S$8)+(Listenstart-1),0)="","",OFFSET('1) Spieler'!C$10,ROW()-ROW($S$8)+(Listenstart-1),0))</f>
        <v/>
      </c>
      <c r="V43" s="168" t="str">
        <f ca="1">IFERROR(IF(OFFSET('1) Spieler'!C$10,ROW()-ROW($S$8)+(Listenstart-1),($F$4-1)*3+1)="","",OFFSET('1) Spieler'!C$10,ROW()-ROW($S$8)+(Listenstart-1),($F$4-1)*3+1)),"")</f>
        <v/>
      </c>
      <c r="W43" s="169" t="str">
        <f ca="1">IFERROR(IF(OFFSET('1) Spieler'!D$10,ROW()-ROW($S$8)+(Listenstart-1),($F$4-1)*3+1)="","",OFFSET('1) Spieler'!D$10,ROW()-ROW($S$8)+(Listenstart-1),($F$4-1)*3+1)),"")</f>
        <v/>
      </c>
      <c r="X43" s="170" t="str">
        <f ca="1">IFERROR(IF(OFFSET('1) Spieler'!E$10,ROW()-ROW($S$8)+(Listenstart-1),($F$4-1)*3+1)="","",OFFSET('1) Spieler'!E$10,ROW()-ROW($S$8)+(Listenstart-1),($F$4-1)*3+1)),"")</f>
        <v/>
      </c>
      <c r="Y43" s="190"/>
    </row>
    <row r="44" spans="2:25" ht="15" customHeight="1" x14ac:dyDescent="0.35">
      <c r="B44" t="s">
        <v>51</v>
      </c>
      <c r="O44" s="98"/>
      <c r="P44" s="317"/>
      <c r="Q44" s="237"/>
      <c r="R44" s="131"/>
      <c r="S44" s="162" t="str">
        <f ca="1">IF(OFFSET('1) Spieler'!A$10,ROW()-ROW($S$8)+(Listenstart-1),0)="","",OFFSET('1) Spieler'!A$10,ROW()-ROW($S$8)+(Listenstart-1),0))</f>
        <v/>
      </c>
      <c r="T44" s="163" t="str">
        <f ca="1">IF(OFFSET('1) Spieler'!B$10,ROW()-ROW($S$8)+(Listenstart-1),0)="","",OFFSET('1) Spieler'!B$10,ROW()-ROW($S$8)+(Listenstart-1),0))</f>
        <v/>
      </c>
      <c r="U44" s="164" t="str">
        <f ca="1">IF(OFFSET('1) Spieler'!C$10,ROW()-ROW($S$8)+(Listenstart-1),0)="","",OFFSET('1) Spieler'!C$10,ROW()-ROW($S$8)+(Listenstart-1),0))</f>
        <v/>
      </c>
      <c r="V44" s="168" t="str">
        <f ca="1">IFERROR(IF(OFFSET('1) Spieler'!C$10,ROW()-ROW($S$8)+(Listenstart-1),($F$4-1)*3+1)="","",OFFSET('1) Spieler'!C$10,ROW()-ROW($S$8)+(Listenstart-1),($F$4-1)*3+1)),"")</f>
        <v/>
      </c>
      <c r="W44" s="169" t="str">
        <f ca="1">IFERROR(IF(OFFSET('1) Spieler'!D$10,ROW()-ROW($S$8)+(Listenstart-1),($F$4-1)*3+1)="","",OFFSET('1) Spieler'!D$10,ROW()-ROW($S$8)+(Listenstart-1),($F$4-1)*3+1)),"")</f>
        <v/>
      </c>
      <c r="X44" s="170" t="str">
        <f ca="1">IFERROR(IF(OFFSET('1) Spieler'!E$10,ROW()-ROW($S$8)+(Listenstart-1),($F$4-1)*3+1)="","",OFFSET('1) Spieler'!E$10,ROW()-ROW($S$8)+(Listenstart-1),($F$4-1)*3+1)),"")</f>
        <v/>
      </c>
      <c r="Y44" s="190"/>
    </row>
    <row r="45" spans="2:25" ht="15" customHeight="1" x14ac:dyDescent="0.35">
      <c r="B45" s="303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5"/>
      <c r="P45" s="317"/>
      <c r="Q45" s="237"/>
      <c r="R45" s="131"/>
      <c r="S45" s="162" t="str">
        <f ca="1">IF(OFFSET('1) Spieler'!A$10,ROW()-ROW($S$8)+(Listenstart-1),0)="","",OFFSET('1) Spieler'!A$10,ROW()-ROW($S$8)+(Listenstart-1),0))</f>
        <v/>
      </c>
      <c r="T45" s="163" t="str">
        <f ca="1">IF(OFFSET('1) Spieler'!B$10,ROW()-ROW($S$8)+(Listenstart-1),0)="","",OFFSET('1) Spieler'!B$10,ROW()-ROW($S$8)+(Listenstart-1),0))</f>
        <v/>
      </c>
      <c r="U45" s="164" t="str">
        <f ca="1">IF(OFFSET('1) Spieler'!C$10,ROW()-ROW($S$8)+(Listenstart-1),0)="","",OFFSET('1) Spieler'!C$10,ROW()-ROW($S$8)+(Listenstart-1),0))</f>
        <v/>
      </c>
      <c r="V45" s="168" t="str">
        <f ca="1">IFERROR(IF(OFFSET('1) Spieler'!C$10,ROW()-ROW($S$8)+(Listenstart-1),($F$4-1)*3+1)="","",OFFSET('1) Spieler'!C$10,ROW()-ROW($S$8)+(Listenstart-1),($F$4-1)*3+1)),"")</f>
        <v/>
      </c>
      <c r="W45" s="169" t="str">
        <f ca="1">IFERROR(IF(OFFSET('1) Spieler'!D$10,ROW()-ROW($S$8)+(Listenstart-1),($F$4-1)*3+1)="","",OFFSET('1) Spieler'!D$10,ROW()-ROW($S$8)+(Listenstart-1),($F$4-1)*3+1)),"")</f>
        <v/>
      </c>
      <c r="X45" s="170" t="str">
        <f ca="1">IFERROR(IF(OFFSET('1) Spieler'!E$10,ROW()-ROW($S$8)+(Listenstart-1),($F$4-1)*3+1)="","",OFFSET('1) Spieler'!E$10,ROW()-ROW($S$8)+(Listenstart-1),($F$4-1)*3+1)),"")</f>
        <v/>
      </c>
      <c r="Y45" s="190"/>
    </row>
    <row r="46" spans="2:25" x14ac:dyDescent="0.35">
      <c r="B46" s="306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8"/>
      <c r="P46" s="317"/>
      <c r="Q46" s="237"/>
      <c r="R46" s="131"/>
      <c r="S46" s="162" t="str">
        <f ca="1">IF(OFFSET('1) Spieler'!A$10,ROW()-ROW($S$8)+(Listenstart-1),0)="","",OFFSET('1) Spieler'!A$10,ROW()-ROW($S$8)+(Listenstart-1),0))</f>
        <v/>
      </c>
      <c r="T46" s="163" t="str">
        <f ca="1">IF(OFFSET('1) Spieler'!B$10,ROW()-ROW($S$8)+(Listenstart-1),0)="","",OFFSET('1) Spieler'!B$10,ROW()-ROW($S$8)+(Listenstart-1),0))</f>
        <v/>
      </c>
      <c r="U46" s="164" t="str">
        <f ca="1">IF(OFFSET('1) Spieler'!C$10,ROW()-ROW($S$8)+(Listenstart-1),0)="","",OFFSET('1) Spieler'!C$10,ROW()-ROW($S$8)+(Listenstart-1),0))</f>
        <v/>
      </c>
      <c r="V46" s="168" t="str">
        <f ca="1">IFERROR(IF(OFFSET('1) Spieler'!C$10,ROW()-ROW($S$8)+(Listenstart-1),($F$4-1)*3+1)="","",OFFSET('1) Spieler'!C$10,ROW()-ROW($S$8)+(Listenstart-1),($F$4-1)*3+1)),"")</f>
        <v/>
      </c>
      <c r="W46" s="169" t="str">
        <f ca="1">IFERROR(IF(OFFSET('1) Spieler'!D$10,ROW()-ROW($S$8)+(Listenstart-1),($F$4-1)*3+1)="","",OFFSET('1) Spieler'!D$10,ROW()-ROW($S$8)+(Listenstart-1),($F$4-1)*3+1)),"")</f>
        <v/>
      </c>
      <c r="X46" s="170" t="str">
        <f ca="1">IFERROR(IF(OFFSET('1) Spieler'!E$10,ROW()-ROW($S$8)+(Listenstart-1),($F$4-1)*3+1)="","",OFFSET('1) Spieler'!E$10,ROW()-ROW($S$8)+(Listenstart-1),($F$4-1)*3+1)),"")</f>
        <v/>
      </c>
      <c r="Y46" s="190"/>
    </row>
    <row r="47" spans="2:25" x14ac:dyDescent="0.35">
      <c r="R47" s="131"/>
      <c r="S47" s="162" t="str">
        <f ca="1">IF(OFFSET('1) Spieler'!A$10,ROW()-ROW($S$8)+(Listenstart-1),0)="","",OFFSET('1) Spieler'!A$10,ROW()-ROW($S$8)+(Listenstart-1),0))</f>
        <v/>
      </c>
      <c r="T47" s="163" t="str">
        <f ca="1">IF(OFFSET('1) Spieler'!B$10,ROW()-ROW($S$8)+(Listenstart-1),0)="","",OFFSET('1) Spieler'!B$10,ROW()-ROW($S$8)+(Listenstart-1),0))</f>
        <v/>
      </c>
      <c r="U47" s="164" t="str">
        <f ca="1">IF(OFFSET('1) Spieler'!C$10,ROW()-ROW($S$8)+(Listenstart-1),0)="","",OFFSET('1) Spieler'!C$10,ROW()-ROW($S$8)+(Listenstart-1),0))</f>
        <v/>
      </c>
      <c r="V47" s="168" t="str">
        <f ca="1">IFERROR(IF(OFFSET('1) Spieler'!C$10,ROW()-ROW($S$8)+(Listenstart-1),($F$4-1)*3+1)="","",OFFSET('1) Spieler'!C$10,ROW()-ROW($S$8)+(Listenstart-1),($F$4-1)*3+1)),"")</f>
        <v/>
      </c>
      <c r="W47" s="169" t="str">
        <f ca="1">IFERROR(IF(OFFSET('1) Spieler'!D$10,ROW()-ROW($S$8)+(Listenstart-1),($F$4-1)*3+1)="","",OFFSET('1) Spieler'!D$10,ROW()-ROW($S$8)+(Listenstart-1),($F$4-1)*3+1)),"")</f>
        <v/>
      </c>
      <c r="X47" s="170" t="str">
        <f ca="1">IFERROR(IF(OFFSET('1) Spieler'!E$10,ROW()-ROW($S$8)+(Listenstart-1),($F$4-1)*3+1)="","",OFFSET('1) Spieler'!E$10,ROW()-ROW($S$8)+(Listenstart-1),($F$4-1)*3+1)),"")</f>
        <v/>
      </c>
      <c r="Y47" s="190"/>
    </row>
    <row r="48" spans="2:25" x14ac:dyDescent="0.35">
      <c r="R48" s="131"/>
      <c r="S48" s="162" t="str">
        <f ca="1">IF(OFFSET('1) Spieler'!A$10,ROW()-ROW($S$8)+(Listenstart-1),0)="","",OFFSET('1) Spieler'!A$10,ROW()-ROW($S$8)+(Listenstart-1),0))</f>
        <v/>
      </c>
      <c r="T48" s="163" t="str">
        <f ca="1">IF(OFFSET('1) Spieler'!B$10,ROW()-ROW($S$8)+(Listenstart-1),0)="","",OFFSET('1) Spieler'!B$10,ROW()-ROW($S$8)+(Listenstart-1),0))</f>
        <v/>
      </c>
      <c r="U48" s="164" t="str">
        <f ca="1">IF(OFFSET('1) Spieler'!C$10,ROW()-ROW($S$8)+(Listenstart-1),0)="","",OFFSET('1) Spieler'!C$10,ROW()-ROW($S$8)+(Listenstart-1),0))</f>
        <v/>
      </c>
      <c r="V48" s="168" t="str">
        <f ca="1">IFERROR(IF(OFFSET('1) Spieler'!C$10,ROW()-ROW($S$8)+(Listenstart-1),($F$4-1)*3+1)="","",OFFSET('1) Spieler'!C$10,ROW()-ROW($S$8)+(Listenstart-1),($F$4-1)*3+1)),"")</f>
        <v/>
      </c>
      <c r="W48" s="169" t="str">
        <f ca="1">IFERROR(IF(OFFSET('1) Spieler'!D$10,ROW()-ROW($S$8)+(Listenstart-1),($F$4-1)*3+1)="","",OFFSET('1) Spieler'!D$10,ROW()-ROW($S$8)+(Listenstart-1),($F$4-1)*3+1)),"")</f>
        <v/>
      </c>
      <c r="X48" s="170" t="str">
        <f ca="1">IFERROR(IF(OFFSET('1) Spieler'!E$10,ROW()-ROW($S$8)+(Listenstart-1),($F$4-1)*3+1)="","",OFFSET('1) Spieler'!E$10,ROW()-ROW($S$8)+(Listenstart-1),($F$4-1)*3+1)),"")</f>
        <v/>
      </c>
      <c r="Y48" s="190"/>
    </row>
    <row r="49" spans="18:25" x14ac:dyDescent="0.35">
      <c r="R49" s="131"/>
      <c r="S49" s="162" t="str">
        <f ca="1">IF(OFFSET('1) Spieler'!A$10,ROW()-ROW($S$8)+(Listenstart-1),0)="","",OFFSET('1) Spieler'!A$10,ROW()-ROW($S$8)+(Listenstart-1),0))</f>
        <v/>
      </c>
      <c r="T49" s="163" t="str">
        <f ca="1">IF(OFFSET('1) Spieler'!B$10,ROW()-ROW($S$8)+(Listenstart-1),0)="","",OFFSET('1) Spieler'!B$10,ROW()-ROW($S$8)+(Listenstart-1),0))</f>
        <v/>
      </c>
      <c r="U49" s="164" t="str">
        <f ca="1">IF(OFFSET('1) Spieler'!C$10,ROW()-ROW($S$8)+(Listenstart-1),0)="","",OFFSET('1) Spieler'!C$10,ROW()-ROW($S$8)+(Listenstart-1),0))</f>
        <v/>
      </c>
      <c r="V49" s="168" t="str">
        <f ca="1">IFERROR(IF(OFFSET('1) Spieler'!C$10,ROW()-ROW($S$8)+(Listenstart-1),($F$4-1)*3+1)="","",OFFSET('1) Spieler'!C$10,ROW()-ROW($S$8)+(Listenstart-1),($F$4-1)*3+1)),"")</f>
        <v/>
      </c>
      <c r="W49" s="169" t="str">
        <f ca="1">IFERROR(IF(OFFSET('1) Spieler'!D$10,ROW()-ROW($S$8)+(Listenstart-1),($F$4-1)*3+1)="","",OFFSET('1) Spieler'!D$10,ROW()-ROW($S$8)+(Listenstart-1),($F$4-1)*3+1)),"")</f>
        <v/>
      </c>
      <c r="X49" s="170" t="str">
        <f ca="1">IFERROR(IF(OFFSET('1) Spieler'!E$10,ROW()-ROW($S$8)+(Listenstart-1),($F$4-1)*3+1)="","",OFFSET('1) Spieler'!E$10,ROW()-ROW($S$8)+(Listenstart-1),($F$4-1)*3+1)),"")</f>
        <v/>
      </c>
      <c r="Y49" s="190"/>
    </row>
    <row r="50" spans="18:25" x14ac:dyDescent="0.35">
      <c r="R50" s="131"/>
      <c r="S50" s="162" t="str">
        <f ca="1">IF(OFFSET('1) Spieler'!A$10,ROW()-ROW($S$8)+(Listenstart-1),0)="","",OFFSET('1) Spieler'!A$10,ROW()-ROW($S$8)+(Listenstart-1),0))</f>
        <v/>
      </c>
      <c r="T50" s="163" t="str">
        <f ca="1">IF(OFFSET('1) Spieler'!B$10,ROW()-ROW($S$8)+(Listenstart-1),0)="","",OFFSET('1) Spieler'!B$10,ROW()-ROW($S$8)+(Listenstart-1),0))</f>
        <v/>
      </c>
      <c r="U50" s="164" t="str">
        <f ca="1">IF(OFFSET('1) Spieler'!C$10,ROW()-ROW($S$8)+(Listenstart-1),0)="","",OFFSET('1) Spieler'!C$10,ROW()-ROW($S$8)+(Listenstart-1),0))</f>
        <v/>
      </c>
      <c r="V50" s="168" t="str">
        <f ca="1">IFERROR(IF(OFFSET('1) Spieler'!C$10,ROW()-ROW($S$8)+(Listenstart-1),($F$4-1)*3+1)="","",OFFSET('1) Spieler'!C$10,ROW()-ROW($S$8)+(Listenstart-1),($F$4-1)*3+1)),"")</f>
        <v/>
      </c>
      <c r="W50" s="169" t="str">
        <f ca="1">IFERROR(IF(OFFSET('1) Spieler'!D$10,ROW()-ROW($S$8)+(Listenstart-1),($F$4-1)*3+1)="","",OFFSET('1) Spieler'!D$10,ROW()-ROW($S$8)+(Listenstart-1),($F$4-1)*3+1)),"")</f>
        <v/>
      </c>
      <c r="X50" s="170" t="str">
        <f ca="1">IFERROR(IF(OFFSET('1) Spieler'!E$10,ROW()-ROW($S$8)+(Listenstart-1),($F$4-1)*3+1)="","",OFFSET('1) Spieler'!E$10,ROW()-ROW($S$8)+(Listenstart-1),($F$4-1)*3+1)),"")</f>
        <v/>
      </c>
      <c r="Y50" s="190"/>
    </row>
    <row r="51" spans="18:25" x14ac:dyDescent="0.35">
      <c r="R51" s="131"/>
      <c r="S51" s="162" t="str">
        <f ca="1">IF(OFFSET('1) Spieler'!A$10,ROW()-ROW($S$8)+(Listenstart-1),0)="","",OFFSET('1) Spieler'!A$10,ROW()-ROW($S$8)+(Listenstart-1),0))</f>
        <v/>
      </c>
      <c r="T51" s="163" t="str">
        <f ca="1">IF(OFFSET('1) Spieler'!B$10,ROW()-ROW($S$8)+(Listenstart-1),0)="","",OFFSET('1) Spieler'!B$10,ROW()-ROW($S$8)+(Listenstart-1),0))</f>
        <v/>
      </c>
      <c r="U51" s="164" t="str">
        <f ca="1">IF(OFFSET('1) Spieler'!C$10,ROW()-ROW($S$8)+(Listenstart-1),0)="","",OFFSET('1) Spieler'!C$10,ROW()-ROW($S$8)+(Listenstart-1),0))</f>
        <v/>
      </c>
      <c r="V51" s="168" t="str">
        <f ca="1">IFERROR(IF(OFFSET('1) Spieler'!C$10,ROW()-ROW($S$8)+(Listenstart-1),($F$4-1)*3+1)="","",OFFSET('1) Spieler'!C$10,ROW()-ROW($S$8)+(Listenstart-1),($F$4-1)*3+1)),"")</f>
        <v/>
      </c>
      <c r="W51" s="169" t="str">
        <f ca="1">IFERROR(IF(OFFSET('1) Spieler'!D$10,ROW()-ROW($S$8)+(Listenstart-1),($F$4-1)*3+1)="","",OFFSET('1) Spieler'!D$10,ROW()-ROW($S$8)+(Listenstart-1),($F$4-1)*3+1)),"")</f>
        <v/>
      </c>
      <c r="X51" s="170" t="str">
        <f ca="1">IFERROR(IF(OFFSET('1) Spieler'!E$10,ROW()-ROW($S$8)+(Listenstart-1),($F$4-1)*3+1)="","",OFFSET('1) Spieler'!E$10,ROW()-ROW($S$8)+(Listenstart-1),($F$4-1)*3+1)),"")</f>
        <v/>
      </c>
      <c r="Y51" s="190"/>
    </row>
    <row r="52" spans="18:25" ht="15" thickBot="1" x14ac:dyDescent="0.4">
      <c r="R52" s="131"/>
      <c r="S52" s="171" t="str">
        <f ca="1">IF(OFFSET('1) Spieler'!A$10,ROW()-ROW($S$8)+(Listenstart-1),0)="","",OFFSET('1) Spieler'!A$10,ROW()-ROW($S$8)+(Listenstart-1),0))</f>
        <v/>
      </c>
      <c r="T52" s="172" t="str">
        <f ca="1">IF(OFFSET('1) Spieler'!B$10,ROW()-ROW($S$8)+(Listenstart-1),0)="","",OFFSET('1) Spieler'!B$10,ROW()-ROW($S$8)+(Listenstart-1),0))</f>
        <v/>
      </c>
      <c r="U52" s="173" t="str">
        <f ca="1">IF(OFFSET('1) Spieler'!C$10,ROW()-ROW($S$8)+(Listenstart-1),0)="","",OFFSET('1) Spieler'!C$10,ROW()-ROW($S$8)+(Listenstart-1),0))</f>
        <v/>
      </c>
      <c r="V52" s="174" t="str">
        <f ca="1">IFERROR(IF(OFFSET('1) Spieler'!C$10,ROW()-ROW($S$8)+(Listenstart-1),($F$4-1)*3+1)="","",OFFSET('1) Spieler'!C$10,ROW()-ROW($S$8)+(Listenstart-1),($F$4-1)*3+1)),"")</f>
        <v/>
      </c>
      <c r="W52" s="175" t="str">
        <f ca="1">IFERROR(IF(OFFSET('1) Spieler'!D$10,ROW()-ROW($S$8)+(Listenstart-1),($F$4-1)*3+1)="","",OFFSET('1) Spieler'!D$10,ROW()-ROW($S$8)+(Listenstart-1),($F$4-1)*3+1)),"")</f>
        <v/>
      </c>
      <c r="X52" s="176" t="str">
        <f ca="1">IFERROR(IF(OFFSET('1) Spieler'!E$10,ROW()-ROW($S$8)+(Listenstart-1),($F$4-1)*3+1)="","",OFFSET('1) Spieler'!E$10,ROW()-ROW($S$8)+(Listenstart-1),($F$4-1)*3+1)),"")</f>
        <v/>
      </c>
      <c r="Y52" s="191"/>
    </row>
    <row r="53" spans="18:25" x14ac:dyDescent="0.35">
      <c r="S53" s="145"/>
      <c r="T53" s="145"/>
      <c r="U53" s="145"/>
      <c r="V53" s="145"/>
      <c r="W53" s="145"/>
      <c r="X53" s="145"/>
      <c r="Y53" s="145"/>
    </row>
    <row r="54" spans="18:25" x14ac:dyDescent="0.35">
      <c r="S54" s="145"/>
      <c r="T54" s="145"/>
      <c r="U54" s="145"/>
      <c r="V54" s="145"/>
      <c r="W54" s="145"/>
      <c r="X54" s="145"/>
      <c r="Y54" s="145"/>
    </row>
    <row r="55" spans="18:25" x14ac:dyDescent="0.35">
      <c r="S55" s="145"/>
      <c r="T55" s="145"/>
      <c r="U55" s="145"/>
      <c r="V55" s="145"/>
      <c r="W55" s="145"/>
      <c r="X55" s="145"/>
      <c r="Y55" s="145"/>
    </row>
    <row r="56" spans="18:25" x14ac:dyDescent="0.35">
      <c r="S56" s="145"/>
      <c r="T56" s="145"/>
      <c r="U56" s="145"/>
      <c r="V56" s="145"/>
      <c r="W56" s="145"/>
      <c r="X56" s="145"/>
      <c r="Y56" s="145"/>
    </row>
  </sheetData>
  <sheetProtection sheet="1" objects="1" scenarios="1" formatColumns="0" autoFilter="0"/>
  <mergeCells count="61">
    <mergeCell ref="F3:H3"/>
    <mergeCell ref="L3:O3"/>
    <mergeCell ref="P3:P21"/>
    <mergeCell ref="E11:F11"/>
    <mergeCell ref="L11:M11"/>
    <mergeCell ref="E12:F12"/>
    <mergeCell ref="L12:M12"/>
    <mergeCell ref="O7:O9"/>
    <mergeCell ref="D9:F9"/>
    <mergeCell ref="K9:M9"/>
    <mergeCell ref="F4:H4"/>
    <mergeCell ref="L4:O4"/>
    <mergeCell ref="E13:F13"/>
    <mergeCell ref="L13:M13"/>
    <mergeCell ref="E14:F14"/>
    <mergeCell ref="L14:M14"/>
    <mergeCell ref="B7:C9"/>
    <mergeCell ref="D7:F7"/>
    <mergeCell ref="H7:H9"/>
    <mergeCell ref="I7:J9"/>
    <mergeCell ref="K7:M7"/>
    <mergeCell ref="E15:F15"/>
    <mergeCell ref="L15:M15"/>
    <mergeCell ref="E16:F16"/>
    <mergeCell ref="L16:M16"/>
    <mergeCell ref="E17:F17"/>
    <mergeCell ref="L17:M17"/>
    <mergeCell ref="E18:F18"/>
    <mergeCell ref="L18:M18"/>
    <mergeCell ref="B21:O22"/>
    <mergeCell ref="F27:H27"/>
    <mergeCell ref="L27:O27"/>
    <mergeCell ref="I27:I28"/>
    <mergeCell ref="P27:P46"/>
    <mergeCell ref="F28:H28"/>
    <mergeCell ref="L28:O28"/>
    <mergeCell ref="B31:C33"/>
    <mergeCell ref="D31:F31"/>
    <mergeCell ref="H31:H33"/>
    <mergeCell ref="I31:J33"/>
    <mergeCell ref="K31:M31"/>
    <mergeCell ref="O31:O33"/>
    <mergeCell ref="D33:F33"/>
    <mergeCell ref="K33:M33"/>
    <mergeCell ref="E35:F35"/>
    <mergeCell ref="L35:M35"/>
    <mergeCell ref="E36:F36"/>
    <mergeCell ref="L36:M36"/>
    <mergeCell ref="E37:F37"/>
    <mergeCell ref="L37:M37"/>
    <mergeCell ref="E38:F38"/>
    <mergeCell ref="L38:M38"/>
    <mergeCell ref="E42:F42"/>
    <mergeCell ref="L42:M42"/>
    <mergeCell ref="B45:O46"/>
    <mergeCell ref="E39:F39"/>
    <mergeCell ref="L39:M39"/>
    <mergeCell ref="E40:F40"/>
    <mergeCell ref="L40:M40"/>
    <mergeCell ref="E41:F41"/>
    <mergeCell ref="L41:M41"/>
  </mergeCells>
  <conditionalFormatting sqref="F4:H4 L4:O4 D7:F7 K7:M7 D9:F9 K9:M9">
    <cfRule type="expression" dxfId="111" priority="24">
      <formula>$L$4&lt;TODAY()</formula>
    </cfRule>
  </conditionalFormatting>
  <conditionalFormatting sqref="L4:O4">
    <cfRule type="expression" dxfId="110" priority="23">
      <formula>ISERROR(WEEKDAY($L$4,2))</formula>
    </cfRule>
  </conditionalFormatting>
  <conditionalFormatting sqref="V9:X52">
    <cfRule type="cellIs" dxfId="109" priority="17" operator="equal">
      <formula>"e"</formula>
    </cfRule>
    <cfRule type="cellIs" dxfId="108" priority="20" operator="equal">
      <formula>0</formula>
    </cfRule>
    <cfRule type="cellIs" dxfId="107" priority="21" operator="equal">
      <formula>"?"</formula>
    </cfRule>
    <cfRule type="cellIs" dxfId="106" priority="22" operator="equal">
      <formula>1</formula>
    </cfRule>
  </conditionalFormatting>
  <conditionalFormatting sqref="D11:D18">
    <cfRule type="expression" dxfId="105" priority="4">
      <formula>OR(COUNTIF($D$11:$D$18,$D11)&gt;1,COUNTIF($K$11:$K$18,$D11)&gt;0)</formula>
    </cfRule>
    <cfRule type="expression" dxfId="104" priority="16">
      <formula>AND(D11&lt;&gt;"",Heim&lt;&gt;1)</formula>
    </cfRule>
  </conditionalFormatting>
  <conditionalFormatting sqref="K11:K18">
    <cfRule type="expression" dxfId="103" priority="3">
      <formula>OR(COUNTIF($K$11:$K$18,$K11)&gt;1,COUNTIF($D$11:$D$18,$K11)&gt;0)</formula>
    </cfRule>
    <cfRule type="expression" dxfId="102" priority="15">
      <formula>AND(K11&lt;&gt;"",Heim=1)</formula>
    </cfRule>
  </conditionalFormatting>
  <conditionalFormatting sqref="R9:R52">
    <cfRule type="expression" dxfId="101" priority="1">
      <formula>COUNTIF($R$9:$R$52,R9)&gt;1</formula>
    </cfRule>
    <cfRule type="expression" dxfId="100" priority="14">
      <formula>R9&lt;&gt;""</formula>
    </cfRule>
  </conditionalFormatting>
  <conditionalFormatting sqref="T3">
    <cfRule type="expression" dxfId="99" priority="13">
      <formula>$T$3=""</formula>
    </cfRule>
  </conditionalFormatting>
  <conditionalFormatting sqref="S9:U52">
    <cfRule type="expression" dxfId="98" priority="8">
      <formula>$R9&lt;&gt;""</formula>
    </cfRule>
    <cfRule type="expression" dxfId="97" priority="9">
      <formula>IF($S9="",FALSE,IFERROR(MOD(INDEX($I$11:$I$18,MATCH($S9,$K$11:$K$18,0)),2)=1,FALSE))</formula>
    </cfRule>
    <cfRule type="expression" dxfId="96" priority="10">
      <formula>IF($S9="",FALSE,IFERROR(MOD(INDEX($I$11:$I$18,MATCH($S9,$K$11:$K$18,0)),2)=0,FALSE))</formula>
    </cfRule>
    <cfRule type="expression" dxfId="95" priority="11">
      <formula>IF($S9="",FALSE,IFERROR(MOD(INDEX($B$11:$B$18,MATCH($S9,$D$11:$D$18,0)),2)=0,FALSE))</formula>
    </cfRule>
    <cfRule type="expression" dxfId="94" priority="12">
      <formula>IF($S9="",FALSE,IFERROR(MOD(INDEX($B$11:$B$18,MATCH($S9,$D$11:$D$18,0)),2)=1,FALSE))</formula>
    </cfRule>
  </conditionalFormatting>
  <conditionalFormatting sqref="R7">
    <cfRule type="expression" dxfId="93" priority="7">
      <formula>Listenstart&lt;&gt;1</formula>
    </cfRule>
  </conditionalFormatting>
  <conditionalFormatting sqref="T4">
    <cfRule type="expression" dxfId="92" priority="5">
      <formula>$T$4="Heimspiel"</formula>
    </cfRule>
    <cfRule type="expression" dxfId="91" priority="6">
      <formula>$T$4="Auswärtsspiel"</formula>
    </cfRule>
  </conditionalFormatting>
  <conditionalFormatting sqref="E11:F18 L11:M18">
    <cfRule type="expression" dxfId="90" priority="2">
      <formula>AND(D11&lt;&gt;"",E11="")</formula>
    </cfRule>
  </conditionalFormatting>
  <dataValidations count="22">
    <dataValidation type="list" allowBlank="1" showInputMessage="1" promptTitle="Mannschaftsleiter eintragen" prompt=" _x000a_Heimspiel: Gegner-ML eintippen_x000a_ _x000a_Auswärts: ML aus Liste auswählen" sqref="K9:M9" xr:uid="{54417FC1-F8C3-44AF-B1A3-52FE1496C72A}">
      <formula1>ML</formula1>
    </dataValidation>
    <dataValidation type="list" allowBlank="1" showInputMessage="1" showErrorMessage="1" sqref="L11:M18 E11:F18" xr:uid="{D7F1CE3F-A762-4828-8F2E-CDE40459D04A}">
      <formula1>AuswahlSpieler</formula1>
    </dataValidation>
    <dataValidation type="list" allowBlank="1" showInputMessage="1" showErrorMessage="1" sqref="V7:X8" xr:uid="{E366DB30-AD59-4F4C-8158-FA8C8ABBFD2E}">
      <formula1>"1,0"</formula1>
    </dataValidation>
    <dataValidation type="list" allowBlank="1" showInputMessage="1" showErrorMessage="1" errorTitle="Team auswählen" promptTitle="Team auswählen" prompt="Wichtig für Angaben in Wettkmapfformular und Absenderangaben ML in Einladung und Aufgebot_x000a_" sqref="T3" xr:uid="{8BAA31A4-A775-4650-9817-449BE25EAED7}">
      <formula1>OFFSET(titTeamName,1,0,3)</formula1>
    </dataValidation>
    <dataValidation type="whole" allowBlank="1" showInputMessage="1" showErrorMessage="1" errorTitle="Ersatzspieler 1 - 3" error="1, 2, oder 3 eingeben" promptTitle="Ersatzspieler 1 - 3" prompt="1, 2, oder 3 eingeben" sqref="R9:R52" xr:uid="{79FA9D68-80A7-4690-9205-F8357DB72C21}">
      <formula1>1</formula1>
      <formula2>3</formula2>
    </dataValidation>
    <dataValidation type="whole" operator="greaterThan" allowBlank="1" showInputMessage="1" showErrorMessage="1" errorTitle="Namensliste nach oben schieben" error="Der Wert muss mindestens 1 sein!" promptTitle="Namensliste nach oben schieben" prompt="Verschiebt die Namensliste um x Zeilen nach oben._x000a_Achtung: die obersten Namen werden dadurch unsichtbar und entziehen sich der Kontrolle, ob sie links in das Aufgebot eingetragen wurden." sqref="R7" xr:uid="{1273529F-BE80-408A-A711-5AFAE40DC3AF}">
      <formula1>0</formula1>
    </dataValidation>
    <dataValidation allowBlank="1" showInputMessage="1" showErrorMessage="1" promptTitle="Verfügbarkeit (autom. Übertrag)" prompt="1 = verfügbar_x000a_0 = nicht verfügbar_x000a_e = Ersatz_x000a_? = noch unklar / rückfragen" sqref="V9:X52" xr:uid="{7B7FFDA7-BCF5-4D16-BDEB-9E53B5AC86F1}"/>
    <dataValidation type="list" allowBlank="1" showInputMessage="1" promptTitle="Mannschaftsleiter eintragen" prompt=" _x000a_Heimspiel: ML aus Liste auswählen_x000a_ _x000a_Auswärts: Gegner-ML eintippen" sqref="D9:F9" xr:uid="{311418D7-C805-41E8-BC0E-516007330344}">
      <formula1>ML</formula1>
    </dataValidation>
    <dataValidation type="list" allowBlank="1" showInputMessage="1" showErrorMessage="1" promptTitle="Runde eingeben/auswählen" prompt=" Bei Stichkampf oder Aufstiegsspiel muss im Blatt 'Spielplan' evt noch das Datum und Paarung nachgetragen werden" sqref="F4:H4" xr:uid="{F7D36A2F-E8BB-46A8-A857-F8063B7EC991}">
      <formula1>Runden</formula1>
    </dataValidation>
    <dataValidation allowBlank="1" showInputMessage="1" showErrorMessage="1" promptTitle="Heimspiel: Spielernr erfassen" prompt="_x000a_Heimspiel Brett 1 = weiss" sqref="D11:D18" xr:uid="{11BACBB1-006B-44DD-BAE4-D0BD9103ABEB}"/>
    <dataValidation allowBlank="1" showInputMessage="1" showErrorMessage="1" promptTitle="Auswärtspiel: Spielernr erfassen" prompt=" _x000a_Bei Auswärtsspiel ist Brett1 = schwarz" sqref="K11:K18" xr:uid="{8BCE220D-FC41-491C-BF7B-00A4B5646D20}"/>
    <dataValidation allowBlank="1" showInputMessage="1" showErrorMessage="1" promptTitle="Bemerkungen / Hinweise" prompt="Hinweise des Spielers wie &quot;bitte Weiss&quot;, &quot;komme mit dem Zug&quot;, &quot;Einsatz unsicher&quot;, etc._x000a__x000a_EINTRÄGE JEWEILS VOR NÄCHSTER RUNDE LÖSCHEN" sqref="Y9:Y52" xr:uid="{97E6DD14-C5F1-4DAE-A1AD-1703671A2D92}"/>
    <dataValidation allowBlank="1" showInputMessage="1" showErrorMessage="1" promptTitle="Spielerangaben" prompt="wird automatisch aus Blatt '1) Spieler' übernommen" sqref="S9:U52" xr:uid="{F0FD586F-9B8B-4DF3-9E5E-732577098C50}"/>
    <dataValidation allowBlank="1" showInputMessage="1" showErrorMessage="1" promptTitle="Wettkampfformular" prompt="Falls Angaben falsch sind -&gt; richtige Mannschaft wählen (weiter rechts unter Team)" sqref="L3:O4 F3:H3" xr:uid="{BCB61619-E300-4FC0-A96D-23A31B1E4CB4}"/>
    <dataValidation allowBlank="1" showInputMessage="1" showErrorMessage="1" promptTitle="Bemerkungen" prompt="Bemerkungen eintragen" sqref="B21:O22" xr:uid="{5EE3FA77-7F5E-423F-BFB5-F9C242F4FB9A}"/>
    <dataValidation allowBlank="1" showInputMessage="1" showErrorMessage="1" promptTitle="Bemerkungen" prompt="Nur auf Ausdruck von Hand ausfüllbar -&gt; links sihe PW für SSB-Login" sqref="B45:O46" xr:uid="{410DE73D-1913-49AC-998C-D29291CDD182}"/>
    <dataValidation allowBlank="1" showInputMessage="1" showErrorMessage="1" promptTitle="leeres Wettkampfformular" prompt="zum Ausfüllen von Hand falls sich am Abend eine Änderung ergibt" sqref="C35:H42 J35:O42" xr:uid="{FB0D12BC-A4FE-4CEF-9312-8C41019386C8}"/>
    <dataValidation allowBlank="1" showInputMessage="1" showErrorMessage="1" promptTitle="Mannschaftsergebnis" sqref="H7:H9 O7:O9" xr:uid="{E3E98430-9CC5-4EE4-AAB2-CB62D788F410}"/>
    <dataValidation allowBlank="1" showInputMessage="1" showErrorMessage="1" promptTitle="ELO (von Hand)" prompt="ELO-Spalte nicht vorausfüllen! _x000a_--&gt; erst am Abend Gegner ELO-eintragen damit eigene Spieler nachsehen können" sqref="C11:C18 J11:J18" xr:uid="{70B1AE20-BBD7-4E01-97C0-E08609343EB2}"/>
    <dataValidation allowBlank="1" showInputMessage="1" showErrorMessage="1" promptTitle="Brettresultat (von Hand)" prompt="1 = Sieg X = Remis 0 = Niederlage F = Forfait_x000a__x000a_-&gt; Für Meldung an SSB" sqref="H11:H18 O11:O18" xr:uid="{0A65B3E3-2D80-485A-B57D-8E27BA067EF6}"/>
    <dataValidation allowBlank="1" showInputMessage="1" showErrorMessage="1" promptTitle="Spalte SSB-Code in Adressliste" prompt="Der Wohnort hilft evt für die Koordination der Anreise zu einem Auswärtsspiel._x000a_Einfach Buchstaben A, B, C der Spalte angeben wo im Blatt &quot;Adressliste&quot; der SSB-Code des Spielers eingetragen ist." sqref="G9" xr:uid="{9CC5A202-D7BB-4A56-89CD-588FD727A47E}"/>
    <dataValidation allowBlank="1" showInputMessage="1" showErrorMessage="1" promptTitle="Spalte Wohnort in Adressliste" prompt="Der Wohnort hilft evt für die Koordination der Anreise zu einem Auswärtsspiel._x000a_Einfach Buchstaben (G, H oder so) der Spalte angeben, wo im Blatt &quot;Adressliste&quot; der Wohnort des Spielers eingetragen ist." sqref="N9" xr:uid="{4553AB04-8F5C-4413-810F-A8618BD226F0}"/>
  </dataValidations>
  <hyperlinks>
    <hyperlink ref="Y5" r:id="rId1" tooltip="Swisschess Resultatmeldung" xr:uid="{6757D819-3E96-4622-8F5D-C1B212BFCF16}"/>
  </hyperlinks>
  <printOptions horizontalCentered="1"/>
  <pageMargins left="0.39370078740157483" right="0.27559055118110237" top="0.43307086614173229" bottom="0.35433070866141736" header="0.31496062992125984" footer="0.19685039370078741"/>
  <pageSetup paperSize="9" scale="99" orientation="portrait" blackAndWhite="1" r:id="rId2"/>
  <headerFooter>
    <oddFooter>&amp;R&amp;"-,Kursiv"&amp;6&amp;Z&amp;F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862D5-8BDD-48C0-801A-B86B04553328}">
  <sheetPr codeName="Tabelle4">
    <tabColor rgb="FFCCFFFF"/>
  </sheetPr>
  <dimension ref="B1:Q45"/>
  <sheetViews>
    <sheetView showGridLines="0" showRowColHeaders="0" workbookViewId="0">
      <selection activeCell="J16" sqref="J16"/>
    </sheetView>
  </sheetViews>
  <sheetFormatPr baseColWidth="10" defaultColWidth="10.7265625" defaultRowHeight="14.5" x14ac:dyDescent="0.35"/>
  <cols>
    <col min="1" max="1" width="4.7265625" customWidth="1"/>
    <col min="2" max="2" width="16.81640625" customWidth="1"/>
    <col min="3" max="3" width="3.453125" customWidth="1"/>
    <col min="4" max="4" width="9.54296875" customWidth="1"/>
    <col min="5" max="5" width="9.7265625" customWidth="1"/>
    <col min="6" max="6" width="38" customWidth="1"/>
    <col min="7" max="7" width="3.1796875" customWidth="1"/>
    <col min="8" max="8" width="4.81640625" customWidth="1"/>
    <col min="9" max="9" width="2" customWidth="1"/>
    <col min="10" max="10" width="42.1796875" customWidth="1"/>
    <col min="12" max="14" width="10.7265625" style="110"/>
    <col min="15" max="15" width="58.1796875" style="110" bestFit="1" customWidth="1"/>
    <col min="16" max="16" width="10.7265625" style="110"/>
  </cols>
  <sheetData>
    <row r="1" spans="2:17" ht="33.75" customHeight="1" x14ac:dyDescent="0.75">
      <c r="C1" s="109" t="str">
        <f>ClubName</f>
        <v>Schachclub Turmlingen</v>
      </c>
      <c r="J1" s="379" t="s">
        <v>190</v>
      </c>
      <c r="K1" s="379"/>
      <c r="L1" s="379"/>
      <c r="M1" s="111" t="s">
        <v>187</v>
      </c>
      <c r="N1" s="253" t="s">
        <v>188</v>
      </c>
      <c r="O1" s="253" t="s">
        <v>189</v>
      </c>
      <c r="Q1" s="59" t="s">
        <v>46</v>
      </c>
    </row>
    <row r="2" spans="2:17" ht="15.5" x14ac:dyDescent="0.35">
      <c r="C2" s="112" t="str">
        <f ca="1">IF('2) Aufstellung'!$D$7="","",IF(Turnier="","",Turnier)&amp;"-Mannschaft " &amp;'2) Aufstellung'!$D$7)</f>
        <v>SMM-Mannschaft Turmlingen 1</v>
      </c>
      <c r="J2" s="379"/>
      <c r="K2" s="379"/>
      <c r="L2" s="379"/>
      <c r="M2" s="110" t="s">
        <v>283</v>
      </c>
      <c r="N2" s="110" t="s">
        <v>27</v>
      </c>
      <c r="O2" s="110" t="s">
        <v>318</v>
      </c>
      <c r="Q2" s="136" t="s">
        <v>271</v>
      </c>
    </row>
    <row r="3" spans="2:17" ht="15.5" x14ac:dyDescent="0.35">
      <c r="C3" s="113" t="str">
        <f ca="1">OFFSET(titML,TeamNr,0)</f>
        <v>Hans Läufer</v>
      </c>
      <c r="Q3" s="136"/>
    </row>
    <row r="4" spans="2:17" x14ac:dyDescent="0.35">
      <c r="Q4" s="136"/>
    </row>
    <row r="7" spans="2:17" x14ac:dyDescent="0.35">
      <c r="F7" s="117" t="str">
        <f>ClubName</f>
        <v>Schachclub Turmlingen</v>
      </c>
    </row>
    <row r="8" spans="2:17" x14ac:dyDescent="0.35">
      <c r="F8" s="117" t="str">
        <f ca="1">IF('2) Aufstellung'!$D$7="","",IF(Turnier="","",Turnier)&amp;" Mannschaft " &amp;'2) Aufstellung'!$D$7)</f>
        <v>SMM Mannschaft Turmlingen 1</v>
      </c>
    </row>
    <row r="10" spans="2:17" ht="53.25" customHeight="1" x14ac:dyDescent="0.35"/>
    <row r="11" spans="2:17" x14ac:dyDescent="0.35">
      <c r="B11" t="str">
        <f ca="1">Domizil&amp;", den "&amp;TEXT(TODAY(),"TT. MMMM JJJJ")</f>
        <v>Turmlingen, den 17. August 2021</v>
      </c>
    </row>
    <row r="12" spans="2:17" ht="21" customHeight="1" x14ac:dyDescent="0.35"/>
    <row r="13" spans="2:17" ht="48.75" customHeight="1" x14ac:dyDescent="0.35">
      <c r="B13" s="380" t="str">
        <f ca="1">"Aufgebot "&amp;IF(Turnier="","",Turnier)&amp;IF(ISNUMBER('2) Aufstellung'!$F$4)," Runde ","")&amp;'2) Aufstellung'!$F$4&amp;IF(LEN('2) Aufstellung'!$F$4)&gt;=8,CHAR(10)," - ")&amp;TEXT(RIGHT('2) Aufstellung'!$L$4,8),"TTT, T. MMMM JJJJ")</f>
        <v>Aufgebot SMM Runde 1 - Sa, 28. August 2021</v>
      </c>
      <c r="C13" s="380"/>
      <c r="D13" s="380"/>
      <c r="E13" s="380"/>
      <c r="F13" s="380"/>
      <c r="G13" s="380"/>
      <c r="H13" s="380"/>
      <c r="I13" s="380"/>
    </row>
    <row r="14" spans="2:17" ht="21" customHeight="1" x14ac:dyDescent="0.35">
      <c r="K14" s="274"/>
    </row>
    <row r="15" spans="2:17" ht="18.75" customHeight="1" x14ac:dyDescent="0.35">
      <c r="B15" s="114" t="s">
        <v>42</v>
      </c>
      <c r="C15" s="115" t="str">
        <f ca="1">TEXT(RIGHT('2) Aufstellung'!$L$4,8),"TTTT, TT. MMMM JJJJ")</f>
        <v>Samstag, 28. August 2021</v>
      </c>
      <c r="D15" s="115"/>
      <c r="E15" s="115"/>
      <c r="F15" s="115"/>
      <c r="G15" s="115"/>
      <c r="J15" s="116" t="s">
        <v>83</v>
      </c>
      <c r="K15" s="274" t="s">
        <v>322</v>
      </c>
    </row>
    <row r="16" spans="2:17" ht="18.75" customHeight="1" x14ac:dyDescent="0.35">
      <c r="B16" s="114" t="s">
        <v>59</v>
      </c>
      <c r="C16" s="381" t="str">
        <f ca="1">IF(Heim=1,IF(WEEKDAY('2) Aufstellung'!$L$4,2)=6,ZeitSaA&amp;" Aufstellen - "&amp;ZeitSa&amp;" Spielbeginn",ZeitWoA&amp;" Aufstellen - "&amp;ZeitWo&amp;" Spielbeginn"),J16)</f>
        <v>13:40 Uhr Aufstellen - 14:00 Uhr Spielbeginn</v>
      </c>
      <c r="D16" s="381"/>
      <c r="E16" s="381"/>
      <c r="F16" s="381"/>
      <c r="G16" s="381"/>
      <c r="J16" s="120" t="s">
        <v>60</v>
      </c>
      <c r="K16" s="274" t="str">
        <f ca="1">'3a) Einladung (Sie)'!D25&amp;" / "&amp;'3a) Einladung (Du)'!D25</f>
        <v>14:00 Uhr / 14:00 Uhr</v>
      </c>
    </row>
    <row r="17" spans="2:16" ht="52.5" customHeight="1" x14ac:dyDescent="0.35">
      <c r="B17" s="114" t="s">
        <v>30</v>
      </c>
      <c r="C17" s="381" t="str">
        <f ca="1">IF(Heim=1,Club!C10&amp;", "&amp;Club!D10,J17)</f>
        <v>Hotel König, Hauptstrasse 1, 9999 Turmlingen</v>
      </c>
      <c r="D17" s="381"/>
      <c r="E17" s="381"/>
      <c r="F17" s="381"/>
      <c r="G17" s="381"/>
      <c r="J17" s="121"/>
    </row>
    <row r="18" spans="2:16" ht="15.5" x14ac:dyDescent="0.35">
      <c r="B18" s="117" t="s">
        <v>61</v>
      </c>
      <c r="C18" s="1" t="str">
        <f ca="1">IF(Turnier="","",Turnier)&amp;" "&amp;'2) Aufstellung'!F3&amp;", "&amp;IF(ISNUMBER('2) Aufstellung'!F4),"Runde ","")&amp;'2) Aufstellung'!F4&amp;""</f>
        <v>SMM 1. Liga, Runde 1</v>
      </c>
    </row>
    <row r="19" spans="2:16" ht="15.5" x14ac:dyDescent="0.35">
      <c r="B19" s="117" t="s">
        <v>62</v>
      </c>
      <c r="C19" s="118" t="str">
        <f ca="1">IF(Heim=1,'2) Aufstellung'!$K$7,'2) Aufstellung'!$D$7)</f>
        <v>Jungfraujoch 2</v>
      </c>
    </row>
    <row r="20" spans="2:16" ht="9" customHeight="1" x14ac:dyDescent="0.35">
      <c r="B20" s="117"/>
    </row>
    <row r="21" spans="2:16" ht="18.75" customHeight="1" x14ac:dyDescent="0.35">
      <c r="B21" s="117" t="s">
        <v>63</v>
      </c>
      <c r="C21" s="192">
        <v>1</v>
      </c>
      <c r="D21" s="193" t="str">
        <f t="shared" ref="D21:D28" ca="1" si="0">IF(C21="","",IF(2-Heim=MOD(C21,2),"Weiss","Schwarz"))</f>
        <v>Weiss</v>
      </c>
      <c r="E21" s="261">
        <f ca="1">IF(Heim = 1,IF('2) Aufstellung'!D11="","",'2) Aufstellung'!D11),IF('2) Aufstellung'!K11="","",'2) Aufstellung'!K11))</f>
        <v>10101</v>
      </c>
      <c r="F21" s="193" t="str">
        <f ca="1">IF(Heim = 1,IF('2) Aufstellung'!E11="","",'2) Aufstellung'!E11),IF('2) Aufstellung'!L11="","",'2) Aufstellung'!L11))</f>
        <v>Muster Hans</v>
      </c>
    </row>
    <row r="22" spans="2:16" ht="18.75" customHeight="1" x14ac:dyDescent="0.35">
      <c r="B22" s="117"/>
      <c r="C22" s="192">
        <v>2</v>
      </c>
      <c r="D22" s="193" t="str">
        <f t="shared" ca="1" si="0"/>
        <v>Schwarz</v>
      </c>
      <c r="E22" s="261" t="str">
        <f ca="1">IF(Heim = 1,IF('2) Aufstellung'!D12="","",'2) Aufstellung'!D12),IF('2) Aufstellung'!K12="","",'2) Aufstellung'!K12))</f>
        <v/>
      </c>
      <c r="F22" s="193" t="str">
        <f ca="1">IF(Heim = 1,IF('2) Aufstellung'!E12="","",'2) Aufstellung'!E12),IF('2) Aufstellung'!L12="","",'2) Aufstellung'!L12))</f>
        <v/>
      </c>
    </row>
    <row r="23" spans="2:16" ht="18.75" customHeight="1" x14ac:dyDescent="0.35">
      <c r="B23" s="117"/>
      <c r="C23" s="192">
        <v>3</v>
      </c>
      <c r="D23" s="193" t="str">
        <f t="shared" ca="1" si="0"/>
        <v>Weiss</v>
      </c>
      <c r="E23" s="261" t="str">
        <f ca="1">IF(Heim = 1,IF('2) Aufstellung'!D13="","",'2) Aufstellung'!D13),IF('2) Aufstellung'!K13="","",'2) Aufstellung'!K13))</f>
        <v/>
      </c>
      <c r="F23" s="193" t="str">
        <f ca="1">IF(Heim = 1,IF('2) Aufstellung'!E13="","",'2) Aufstellung'!E13),IF('2) Aufstellung'!L13="","",'2) Aufstellung'!L13))</f>
        <v/>
      </c>
    </row>
    <row r="24" spans="2:16" ht="18.75" customHeight="1" x14ac:dyDescent="0.35">
      <c r="B24" s="117"/>
      <c r="C24" s="192">
        <v>4</v>
      </c>
      <c r="D24" s="193" t="str">
        <f t="shared" ca="1" si="0"/>
        <v>Schwarz</v>
      </c>
      <c r="E24" s="261" t="str">
        <f ca="1">IF(Heim = 1,IF('2) Aufstellung'!D14="","",'2) Aufstellung'!D14),IF('2) Aufstellung'!K14="","",'2) Aufstellung'!K14))</f>
        <v/>
      </c>
      <c r="F24" s="193" t="str">
        <f ca="1">IF(Heim = 1,IF('2) Aufstellung'!E14="","",'2) Aufstellung'!E14),IF('2) Aufstellung'!L14="","",'2) Aufstellung'!L14))</f>
        <v/>
      </c>
    </row>
    <row r="25" spans="2:16" ht="18.75" customHeight="1" x14ac:dyDescent="0.35">
      <c r="B25" s="117"/>
      <c r="C25" s="192" t="str">
        <f ca="1">IF(E25="","",5)</f>
        <v/>
      </c>
      <c r="D25" s="193" t="str">
        <f t="shared" ca="1" si="0"/>
        <v/>
      </c>
      <c r="E25" s="193" t="str">
        <f ca="1">IF(Heim = 1,IF('2) Aufstellung'!D15="","",'2) Aufstellung'!D15),IF('2) Aufstellung'!K15="","",'2) Aufstellung'!K15))</f>
        <v/>
      </c>
      <c r="F25" s="193" t="str">
        <f ca="1">IF(Heim = 1,IF('2) Aufstellung'!E15="","",'2) Aufstellung'!E15),IF('2) Aufstellung'!L15="","",'2) Aufstellung'!L15))</f>
        <v/>
      </c>
    </row>
    <row r="26" spans="2:16" ht="18.75" customHeight="1" x14ac:dyDescent="0.35">
      <c r="B26" s="117"/>
      <c r="C26" s="192" t="str">
        <f ca="1">IF(AND(E26="",C25=""),"",6)</f>
        <v/>
      </c>
      <c r="D26" s="193" t="str">
        <f t="shared" ca="1" si="0"/>
        <v/>
      </c>
      <c r="E26" s="193" t="str">
        <f ca="1">IF(Heim = 1,IF('2) Aufstellung'!D16="","",'2) Aufstellung'!D16),IF('2) Aufstellung'!K16="","",'2) Aufstellung'!K16))</f>
        <v/>
      </c>
      <c r="F26" s="193" t="str">
        <f ca="1">IF(Heim = 1,IF('2) Aufstellung'!E16="","",'2) Aufstellung'!E16),IF('2) Aufstellung'!L16="","",'2) Aufstellung'!L16))</f>
        <v/>
      </c>
    </row>
    <row r="27" spans="2:16" ht="18.75" customHeight="1" x14ac:dyDescent="0.35">
      <c r="B27" s="117"/>
      <c r="C27" s="192"/>
      <c r="D27" s="193"/>
      <c r="E27" s="193"/>
      <c r="F27" s="193"/>
      <c r="L27"/>
    </row>
    <row r="28" spans="2:16" ht="18.75" customHeight="1" x14ac:dyDescent="0.35">
      <c r="B28" s="117"/>
      <c r="C28" s="192" t="str">
        <f ca="1">IF(AND(E28="",C27=""),"",8)</f>
        <v/>
      </c>
      <c r="D28" s="193" t="str">
        <f t="shared" ca="1" si="0"/>
        <v/>
      </c>
      <c r="E28" s="193" t="str">
        <f ca="1">IF(Heim = 1,IF('2) Aufstellung'!D18="","",'2) Aufstellung'!D18),IF('2) Aufstellung'!K18="","",'2) Aufstellung'!K18))</f>
        <v/>
      </c>
      <c r="F28" s="193" t="str">
        <f ca="1">IF(Heim = 1,IF('2) Aufstellung'!E18="","",'2) Aufstellung'!E18),IF('2) Aufstellung'!L18="","",'2) Aufstellung'!L18))</f>
        <v/>
      </c>
    </row>
    <row r="29" spans="2:16" x14ac:dyDescent="0.35">
      <c r="B29" s="117"/>
      <c r="C29" s="10"/>
      <c r="D29" s="10"/>
      <c r="E29" s="10"/>
      <c r="F29" s="10"/>
      <c r="J29" s="119" t="s">
        <v>64</v>
      </c>
      <c r="P29"/>
    </row>
    <row r="30" spans="2:16" ht="15" customHeight="1" x14ac:dyDescent="0.35">
      <c r="B30" s="117" t="s">
        <v>64</v>
      </c>
      <c r="C30" s="381" t="str">
        <f>IF(J30="--","",J30)&amp;IF(J31="--","",IF(J30&lt;&gt;"--","; ","")&amp;J31)&amp;IF(J32="--",IF(AND(J30="--",J31="--"),"keine",""),IF(AND(J30="--",J31="--"),"","; ")&amp;J32)</f>
        <v>keine</v>
      </c>
      <c r="D30" s="381"/>
      <c r="E30" s="381"/>
      <c r="F30" s="381"/>
      <c r="G30" s="381"/>
      <c r="J30" t="str">
        <f>IFERROR(INDEX('2) Aufstellung'!$T$9:$T$51,MATCH(1,'2) Aufstellung'!$R$9:$R$51,0)),"--")</f>
        <v>--</v>
      </c>
    </row>
    <row r="31" spans="2:16" ht="15" customHeight="1" x14ac:dyDescent="0.35">
      <c r="B31" s="117"/>
      <c r="C31" s="381"/>
      <c r="D31" s="381"/>
      <c r="E31" s="381"/>
      <c r="F31" s="381"/>
      <c r="G31" s="381"/>
      <c r="J31" t="str">
        <f>IFERROR(INDEX('2) Aufstellung'!$T$9:$T$51,MATCH(2,'2) Aufstellung'!$R$9:$R$51,0)),"--")</f>
        <v>--</v>
      </c>
      <c r="L31"/>
    </row>
    <row r="32" spans="2:16" ht="15" customHeight="1" x14ac:dyDescent="0.35">
      <c r="B32" s="59" t="s">
        <v>141</v>
      </c>
      <c r="C32" s="378" t="s">
        <v>142</v>
      </c>
      <c r="D32" s="378"/>
      <c r="E32" s="378"/>
      <c r="F32" s="378"/>
      <c r="G32" s="378"/>
      <c r="J32" t="str">
        <f>IFERROR(INDEX('2) Aufstellung'!$T$9:$T$51,MATCH(3,'2) Aufstellung'!$R$9:$R$51,0)),"--")</f>
        <v>--</v>
      </c>
    </row>
    <row r="33" spans="2:16" x14ac:dyDescent="0.35">
      <c r="B33" s="117"/>
      <c r="C33" s="378"/>
      <c r="D33" s="378"/>
      <c r="E33" s="378"/>
      <c r="F33" s="378"/>
      <c r="G33" s="378"/>
    </row>
    <row r="34" spans="2:16" x14ac:dyDescent="0.35">
      <c r="B34" s="117"/>
      <c r="C34" s="234"/>
      <c r="D34" s="234"/>
      <c r="E34" s="234"/>
      <c r="F34" s="234"/>
      <c r="G34" s="234"/>
    </row>
    <row r="35" spans="2:16" x14ac:dyDescent="0.35">
      <c r="B35" t="s">
        <v>65</v>
      </c>
    </row>
    <row r="37" spans="2:16" ht="17.5" x14ac:dyDescent="0.55000000000000004">
      <c r="B37" s="128" t="str">
        <f ca="1">OFFSET(titML,TeamNr,0)</f>
        <v>Hans Läufer</v>
      </c>
    </row>
    <row r="38" spans="2:16" x14ac:dyDescent="0.35">
      <c r="H38" s="15"/>
    </row>
    <row r="39" spans="2:16" x14ac:dyDescent="0.35">
      <c r="B39" s="125" t="str">
        <f ca="1">IF(OFFSET(titAdresse,TeamNr,0)="","",OFFSET(titAdresse,TeamNr,0))</f>
        <v>Weg 1,9998 Schachdorf</v>
      </c>
      <c r="C39" s="125"/>
      <c r="D39" s="125"/>
      <c r="E39" s="125"/>
      <c r="F39" s="125"/>
      <c r="G39" s="125"/>
      <c r="H39" s="127" t="str">
        <f ca="1">"Tel: "&amp;OFFSET(titTel,TeamNr,0)&amp;" • Mail: "&amp;OFFSET(titMail,TeamNr,0)</f>
        <v>Tel: 012 345 77 77 • Mail: Hlaeufer@xy.com</v>
      </c>
      <c r="I39" s="126"/>
      <c r="J39" s="126"/>
      <c r="L39"/>
      <c r="M39" s="181"/>
      <c r="N39" s="181"/>
      <c r="O39" s="181"/>
    </row>
    <row r="40" spans="2:16" ht="6" customHeight="1" x14ac:dyDescent="0.35"/>
    <row r="41" spans="2:16" x14ac:dyDescent="0.35">
      <c r="M41" s="181"/>
      <c r="N41" s="181"/>
      <c r="O41" s="181"/>
      <c r="P41"/>
    </row>
    <row r="42" spans="2:16" x14ac:dyDescent="0.35">
      <c r="M42" s="181"/>
      <c r="N42" s="181"/>
      <c r="O42" s="181"/>
    </row>
    <row r="44" spans="2:16" x14ac:dyDescent="0.35">
      <c r="M44" s="181"/>
      <c r="N44" s="181"/>
      <c r="O44" s="181"/>
    </row>
    <row r="45" spans="2:16" x14ac:dyDescent="0.35">
      <c r="M45" s="181"/>
      <c r="N45" s="181"/>
      <c r="O45" s="181"/>
    </row>
  </sheetData>
  <sheetProtection sheet="1" objects="1" scenarios="1" formatCells="0" formatColumns="0" formatRows="0" insertColumns="0" insertRows="0" deleteColumns="0" deleteRows="0"/>
  <mergeCells count="6">
    <mergeCell ref="C32:G33"/>
    <mergeCell ref="J1:L2"/>
    <mergeCell ref="B13:I13"/>
    <mergeCell ref="C16:G16"/>
    <mergeCell ref="C17:G17"/>
    <mergeCell ref="C30:G31"/>
  </mergeCells>
  <conditionalFormatting sqref="C21:F28">
    <cfRule type="expression" dxfId="89" priority="2">
      <formula>AND($C21&gt;0,2-Heim=MOD($C21,2))</formula>
    </cfRule>
    <cfRule type="expression" dxfId="88" priority="3">
      <formula>AND($C21&gt;0,2-Heim&lt;&gt;MOD($C21,2))</formula>
    </cfRule>
  </conditionalFormatting>
  <dataValidations count="2">
    <dataValidation allowBlank="1" showInputMessage="1" showErrorMessage="1" promptTitle="Spielbeginn für Auswärtsspiele" prompt="(Zeit für Heimspiel wird automatisch abgefüllt)_x000a__x000a_Sollte mal ein Heimspiel zu einer anderen Zeit stattfinden, Blattschutz entfernen und direkt in Einladung reinschreiben." sqref="J16" xr:uid="{F4F5E24E-0906-4F1C-8955-189505358E11}"/>
    <dataValidation allowBlank="1" showInputMessage="1" showErrorMessage="1" promptTitle="Ort für Auswärtsspiel angeben" prompt="(Heimspiel wird automatisch abgefüllt)_x000a__x000a_Sollte mal ein Heimspiel an einem anderen Ort stattfinden, Blattschutz entfernen und direkt in Einladung reinschreiben." sqref="J17" xr:uid="{8C8B627A-6265-49D5-A1C7-614ECC9C400E}"/>
  </dataValidations>
  <pageMargins left="0.82" right="0.38" top="0.57999999999999996" bottom="0.46" header="0.3" footer="0.2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2965F-F59B-4A34-B49E-C9892E3AB676}">
  <sheetPr codeName="Tabelle5">
    <tabColor rgb="FFCCECFF"/>
  </sheetPr>
  <dimension ref="A1:P47"/>
  <sheetViews>
    <sheetView showGridLines="0" showRowColHeaders="0" workbookViewId="0">
      <selection activeCell="N8" sqref="N8"/>
    </sheetView>
  </sheetViews>
  <sheetFormatPr baseColWidth="10" defaultColWidth="10.7265625" defaultRowHeight="14.5" outlineLevelRow="1" x14ac:dyDescent="0.35"/>
  <cols>
    <col min="1" max="1" width="7" customWidth="1"/>
    <col min="2" max="2" width="6.54296875" customWidth="1"/>
    <col min="3" max="3" width="13" customWidth="1"/>
    <col min="4" max="4" width="7.1796875" customWidth="1"/>
    <col min="5" max="5" width="9.54296875" customWidth="1"/>
    <col min="6" max="6" width="5.81640625" customWidth="1"/>
    <col min="7" max="7" width="5.54296875" customWidth="1"/>
    <col min="8" max="8" width="28.54296875" customWidth="1"/>
    <col min="9" max="9" width="4.81640625" customWidth="1"/>
    <col min="10" max="10" width="4.453125" customWidth="1"/>
    <col min="11" max="11" width="2" customWidth="1"/>
    <col min="12" max="13" width="2.1796875" customWidth="1"/>
    <col min="14" max="14" width="42.1796875" customWidth="1"/>
    <col min="15" max="15" width="3" bestFit="1" customWidth="1"/>
  </cols>
  <sheetData>
    <row r="1" spans="2:14" ht="33.5" x14ac:dyDescent="0.75">
      <c r="C1" s="122" t="str">
        <f>ClubName</f>
        <v>Schachclub Turmlingen</v>
      </c>
      <c r="D1" s="15"/>
      <c r="E1" s="15"/>
      <c r="F1" s="15"/>
      <c r="G1" s="15"/>
      <c r="H1" s="15"/>
      <c r="I1" s="15"/>
      <c r="J1" s="15"/>
      <c r="N1" s="286"/>
    </row>
    <row r="2" spans="2:14" x14ac:dyDescent="0.35">
      <c r="N2" s="286"/>
    </row>
    <row r="3" spans="2:14" ht="15.5" x14ac:dyDescent="0.35">
      <c r="C3" s="112" t="str">
        <f ca="1">IF('2) Aufstellung'!$D$7="","",IF(Turnier="","",Turnier)&amp;" Mannschaft " &amp;'2) Aufstellung'!$D$7)</f>
        <v>SMM Mannschaft Turmlingen 1</v>
      </c>
      <c r="N3" s="286"/>
    </row>
    <row r="4" spans="2:14" ht="15.5" x14ac:dyDescent="0.35">
      <c r="C4" s="113" t="str">
        <f ca="1">OFFSET(titML,TeamNr,0)</f>
        <v>Hans Läufer</v>
      </c>
      <c r="N4" s="286"/>
    </row>
    <row r="5" spans="2:14" x14ac:dyDescent="0.35">
      <c r="N5" s="286"/>
    </row>
    <row r="6" spans="2:14" x14ac:dyDescent="0.35">
      <c r="H6" t="s">
        <v>102</v>
      </c>
      <c r="N6" s="287" t="s">
        <v>199</v>
      </c>
    </row>
    <row r="7" spans="2:14" x14ac:dyDescent="0.35">
      <c r="H7" s="389" t="str">
        <f ca="1">IF(N7="",IF('2) Aufstellung'!K7="","??",'2) Aufstellung'!K7),N7)</f>
        <v>Jungfraujoch 2</v>
      </c>
      <c r="I7" s="389"/>
      <c r="J7" s="389"/>
    </row>
    <row r="8" spans="2:14" x14ac:dyDescent="0.35">
      <c r="H8" s="390" t="str">
        <f>IF(N8="",IF('2) Aufstellung'!K9="","In Blatt 'Aufstellung' ML eintragen!",'2) Aufstellung'!K9),N8)</f>
        <v>In Blatt 'Aufstellung' ML eintragen!</v>
      </c>
      <c r="I8" s="390"/>
      <c r="J8" s="390"/>
      <c r="N8" s="288"/>
    </row>
    <row r="9" spans="2:14" x14ac:dyDescent="0.35">
      <c r="G9" t="str">
        <f>IF(N7="","",N9)</f>
        <v/>
      </c>
      <c r="H9" s="390" t="str">
        <f>IF(N9="","",N9)</f>
        <v/>
      </c>
      <c r="I9" s="390"/>
      <c r="J9" s="390"/>
      <c r="N9" s="288"/>
    </row>
    <row r="10" spans="2:14" x14ac:dyDescent="0.35">
      <c r="G10" t="str">
        <f>IF(N7="","",N10)</f>
        <v/>
      </c>
      <c r="H10" s="390" t="str">
        <f>IF(N10="","",N10)</f>
        <v/>
      </c>
      <c r="I10" s="390"/>
      <c r="J10" s="390"/>
      <c r="N10" s="288"/>
    </row>
    <row r="11" spans="2:14" x14ac:dyDescent="0.35">
      <c r="G11" t="str">
        <f>IF(N8="","",N11)</f>
        <v/>
      </c>
      <c r="H11" s="390" t="str">
        <f>IF(N11="","",N11)</f>
        <v/>
      </c>
      <c r="I11" s="390"/>
      <c r="J11" s="390"/>
      <c r="N11" s="288"/>
    </row>
    <row r="12" spans="2:14" ht="27.75" customHeight="1" x14ac:dyDescent="0.35">
      <c r="N12" s="286"/>
    </row>
    <row r="13" spans="2:14" x14ac:dyDescent="0.35">
      <c r="B13" t="str">
        <f ca="1">Domizil&amp;", den "&amp;TEXT(TODAY(),"TT. MMMM JJJJ")</f>
        <v>Turmlingen, den 17. August 2021</v>
      </c>
      <c r="N13" s="286"/>
    </row>
    <row r="14" spans="2:14" ht="24" customHeight="1" x14ac:dyDescent="0.35">
      <c r="N14" s="286"/>
    </row>
    <row r="15" spans="2:14" ht="26" x14ac:dyDescent="0.6">
      <c r="B15" s="388" t="str">
        <f>"Einladung "&amp;IF(Turnier="","",Turnier)</f>
        <v>Einladung SMM</v>
      </c>
      <c r="C15" s="388"/>
      <c r="D15" s="388"/>
      <c r="E15" s="388"/>
      <c r="F15" s="388"/>
      <c r="G15" s="388"/>
      <c r="H15" s="388"/>
      <c r="I15" s="388"/>
      <c r="J15" s="388"/>
      <c r="N15" s="286"/>
    </row>
    <row r="16" spans="2:14" ht="23.5" x14ac:dyDescent="0.55000000000000004">
      <c r="B16" s="385" t="str">
        <f ca="1">IF(ISNUMBER('2) Aufstellung'!F4),"Runde ","")&amp;'2) Aufstellung'!F4&amp;" - "&amp;TEXT('2) Aufstellung'!L4,"TTTT, T. MMMM JJJJ")</f>
        <v>Runde 1 - Samstag, 28. August 2021</v>
      </c>
      <c r="C16" s="385"/>
      <c r="D16" s="385"/>
      <c r="E16" s="385"/>
      <c r="F16" s="385"/>
      <c r="G16" s="385"/>
      <c r="H16" s="385"/>
      <c r="I16" s="385"/>
      <c r="J16" s="385"/>
      <c r="N16" s="286"/>
    </row>
    <row r="17" spans="2:16" ht="21" customHeight="1" x14ac:dyDescent="0.35">
      <c r="N17" s="287" t="s">
        <v>255</v>
      </c>
    </row>
    <row r="18" spans="2:16" ht="21" customHeight="1" x14ac:dyDescent="0.35">
      <c r="B18" t="e">
        <f>IF(N18&lt;&gt;"",N18,"Werter "&amp;MID('2) Aufstellung'!K9,1,O18-1))</f>
        <v>#VALUE!</v>
      </c>
      <c r="N18" s="288"/>
      <c r="O18" t="e">
        <f>IF(ISERROR(FIND(" ",'2) Aufstellung'!K9,FIND(" ",'2) Aufstellung'!K9,1)+1)),FIND(" ",'2) Aufstellung'!K9,1),FIND(" ",'2) Aufstellung'!K9,FIND(" ",'2) Aufstellung'!K9,1)+1))+1</f>
        <v>#VALUE!</v>
      </c>
    </row>
    <row r="19" spans="2:16" ht="21" customHeight="1" x14ac:dyDescent="0.35">
      <c r="N19" s="286"/>
      <c r="O19" s="123" t="str">
        <f>IF(ISERROR(O18),"Fehler Anrede! Evt fehlt ML-Name oder Leerzeichen im Namen.","")</f>
        <v>Fehler Anrede! Evt fehlt ML-Name oder Leerzeichen im Namen.</v>
      </c>
    </row>
    <row r="20" spans="2:16" ht="21" customHeight="1" x14ac:dyDescent="0.35">
      <c r="B20" t="str">
        <f>"Der "&amp;ClubName&amp;" lädt Dich und Deine Mannschaft wie folgt ein:"</f>
        <v>Der Schachclub Turmlingen lädt Dich und Deine Mannschaft wie folgt ein:</v>
      </c>
      <c r="N20" s="286"/>
    </row>
    <row r="21" spans="2:16" ht="21" customHeight="1" x14ac:dyDescent="0.35">
      <c r="N21" s="287" t="s">
        <v>198</v>
      </c>
    </row>
    <row r="22" spans="2:16" x14ac:dyDescent="0.35">
      <c r="B22" s="117" t="s">
        <v>66</v>
      </c>
      <c r="D22" s="278" t="str">
        <f ca="1">IF(N22&lt;&gt;"",N22,IF(Turnier="","",Turnier)&amp;" "&amp;YEAR(RIGHT('2) Aufstellung'!L4,8))&amp;", "&amp;'2) Aufstellung'!F3&amp;", "&amp;IF(ISNUMBER('2) Aufstellung'!F4),"Runde ","")&amp;'2) Aufstellung'!F4)</f>
        <v>SMM 2021, 1. Liga, Runde 1</v>
      </c>
      <c r="E22" s="278"/>
      <c r="F22" s="278"/>
      <c r="G22" s="278"/>
      <c r="N22" s="288"/>
    </row>
    <row r="23" spans="2:16" x14ac:dyDescent="0.35">
      <c r="B23" s="117" t="s">
        <v>67</v>
      </c>
      <c r="D23" s="278" t="str">
        <f ca="1">IF(N23&lt;&gt;"",N23,'2) Aufstellung'!D7&amp;" - "&amp;'2) Aufstellung'!K7)</f>
        <v>Turmlingen 1 - Jungfraujoch 2</v>
      </c>
      <c r="E23" s="278"/>
      <c r="F23" s="278"/>
      <c r="G23" s="278"/>
      <c r="N23" s="288"/>
    </row>
    <row r="24" spans="2:16" x14ac:dyDescent="0.35">
      <c r="B24" s="117" t="s">
        <v>42</v>
      </c>
      <c r="D24" s="386" t="str">
        <f ca="1">IF(N24&lt;&gt;"",N24,TEXT(RIGHT('2) Aufstellung'!L4,8),"TTT, TT. MMMM JJJJ"))</f>
        <v>Sa, 28. August 2021</v>
      </c>
      <c r="E24" s="386"/>
      <c r="F24" s="386"/>
      <c r="G24" s="386"/>
      <c r="N24" s="288"/>
      <c r="P24" s="274" t="s">
        <v>321</v>
      </c>
    </row>
    <row r="25" spans="2:16" x14ac:dyDescent="0.35">
      <c r="B25" s="117" t="s">
        <v>68</v>
      </c>
      <c r="D25" s="387" t="str">
        <f ca="1">IF(N25&lt;&gt;"",N25,IF(WEEKDAY(IF(N24&lt;&gt;"",N24,RIGHT('2) Aufstellung'!L4,8)),2)=6,"14:00 Uhr","19:30 Uhr"))</f>
        <v>14:00 Uhr</v>
      </c>
      <c r="E25" s="387"/>
      <c r="F25" s="387"/>
      <c r="G25" s="387"/>
      <c r="N25" s="288"/>
      <c r="P25" s="274" t="str">
        <f ca="1">'3b) Aufgebot'!$C$16</f>
        <v>13:40 Uhr Aufstellen - 14:00 Uhr Spielbeginn</v>
      </c>
    </row>
    <row r="26" spans="2:16" x14ac:dyDescent="0.35">
      <c r="B26" s="117" t="s">
        <v>30</v>
      </c>
      <c r="D26" s="278" t="str">
        <f>IF(N26&lt;&gt;"",N26,Club!$C$10&amp;", "&amp;Club!$D$10)</f>
        <v>Hotel König, Hauptstrasse 1, 9999 Turmlingen</v>
      </c>
      <c r="E26" s="277"/>
      <c r="F26" s="277"/>
      <c r="G26" s="277"/>
      <c r="N26" s="288"/>
    </row>
    <row r="27" spans="2:16" x14ac:dyDescent="0.35">
      <c r="B27" s="117"/>
      <c r="D27" s="279" t="str">
        <f>IF(N27&lt;&gt;"",N27,"Anreise-Informationen siehe "&amp;Club!C7)</f>
        <v>Anreise-Informationen siehe www.Turmelingen.xy</v>
      </c>
      <c r="E27" s="277"/>
      <c r="F27" s="277"/>
      <c r="G27" s="277"/>
      <c r="N27" s="288"/>
    </row>
    <row r="28" spans="2:16" x14ac:dyDescent="0.35">
      <c r="B28" s="117" t="s">
        <v>69</v>
      </c>
      <c r="D28" s="278" t="str">
        <f>IF(N28&lt;&gt;"",N28,"Beachtet bitte die Event-Tafel bei der Rezeption.")</f>
        <v>Beachtet bitte die Event-Tafel bei der Rezeption.</v>
      </c>
      <c r="E28" s="277"/>
      <c r="F28" s="277"/>
      <c r="G28" s="277"/>
      <c r="N28" s="288"/>
    </row>
    <row r="29" spans="2:16" x14ac:dyDescent="0.35">
      <c r="B29" s="117" t="s">
        <v>70</v>
      </c>
      <c r="D29" s="278" t="str">
        <f>IF(N29&lt;&gt;"",N29,"Im Haus gratis (ist aber recht eng).")</f>
        <v>Im Haus gratis (ist aber recht eng).</v>
      </c>
      <c r="E29" s="277"/>
      <c r="F29" s="277"/>
      <c r="G29" s="277"/>
      <c r="N29" s="288"/>
    </row>
    <row r="30" spans="2:16" x14ac:dyDescent="0.35">
      <c r="B30" s="117"/>
      <c r="D30" s="278" t="str">
        <f>IF(N30&lt;&gt;"",N30,"Ein öffentliches Parkhaus ist gleich vis-à-vis.")</f>
        <v>Ein öffentliches Parkhaus ist gleich vis-à-vis.</v>
      </c>
      <c r="E30" s="277"/>
      <c r="F30" s="277"/>
      <c r="G30" s="277"/>
      <c r="N30" s="288"/>
    </row>
    <row r="31" spans="2:16" x14ac:dyDescent="0.35">
      <c r="B31" s="117" t="s">
        <v>71</v>
      </c>
      <c r="D31" s="278" t="str">
        <f>IF(N31&lt;&gt;"",N31,"Bitte nehmt keine Privatverpflegung mit - danke für das Verständnis")</f>
        <v>Bitte nehmt keine Privatverpflegung mit - danke für das Verständnis</v>
      </c>
      <c r="E31" s="277"/>
      <c r="F31" s="277"/>
      <c r="G31" s="277"/>
      <c r="N31" s="288"/>
    </row>
    <row r="32" spans="2:16" x14ac:dyDescent="0.35">
      <c r="B32" s="117"/>
      <c r="N32" s="289"/>
    </row>
    <row r="33" spans="1:14" ht="15" customHeight="1" outlineLevel="1" x14ac:dyDescent="0.35">
      <c r="B33" s="59" t="s">
        <v>140</v>
      </c>
      <c r="D33" s="384" t="str">
        <f>IF(N33&lt;&gt;"",N33,"Es gilt das Schutzkonzept des Schachbundes. Es gilt überall Maskenpflicht - ausser vor dem eigenen Brett sitzend.  Keine Zuschauer")</f>
        <v>Es gilt das Schutzkonzept des Schachbundes. Es gilt überall Maskenpflicht - ausser vor dem eigenen Brett sitzend.  Keine Zuschauer</v>
      </c>
      <c r="E33" s="384"/>
      <c r="F33" s="384"/>
      <c r="G33" s="384"/>
      <c r="H33" s="384"/>
      <c r="I33" s="384"/>
      <c r="J33" s="384"/>
      <c r="N33" s="382"/>
    </row>
    <row r="34" spans="1:14" outlineLevel="1" x14ac:dyDescent="0.35">
      <c r="B34" s="117"/>
      <c r="D34" s="384"/>
      <c r="E34" s="384"/>
      <c r="F34" s="384"/>
      <c r="G34" s="384"/>
      <c r="H34" s="384"/>
      <c r="I34" s="384"/>
      <c r="J34" s="384"/>
      <c r="N34" s="383"/>
    </row>
    <row r="35" spans="1:14" ht="21" customHeight="1" outlineLevel="1" x14ac:dyDescent="0.35">
      <c r="N35" s="286"/>
    </row>
    <row r="36" spans="1:14" x14ac:dyDescent="0.35">
      <c r="B36" t="s">
        <v>72</v>
      </c>
      <c r="N36" s="286"/>
    </row>
    <row r="37" spans="1:14" x14ac:dyDescent="0.35">
      <c r="B37" t="s">
        <v>73</v>
      </c>
      <c r="N37" s="286"/>
    </row>
    <row r="38" spans="1:14" ht="21" customHeight="1" x14ac:dyDescent="0.35">
      <c r="N38" s="286"/>
    </row>
    <row r="39" spans="1:14" x14ac:dyDescent="0.35">
      <c r="B39" t="s">
        <v>65</v>
      </c>
      <c r="N39" s="286"/>
    </row>
    <row r="40" spans="1:14" x14ac:dyDescent="0.35">
      <c r="N40" s="286"/>
    </row>
    <row r="41" spans="1:14" ht="17.5" x14ac:dyDescent="0.55000000000000004">
      <c r="B41" s="128" t="str">
        <f ca="1">IF(OFFSET(titML,TeamNr,0)="","",OFFSET(titML,TeamNr,0))</f>
        <v>Hans Läufer</v>
      </c>
      <c r="N41" s="286"/>
    </row>
    <row r="42" spans="1:14" x14ac:dyDescent="0.35">
      <c r="N42" s="286"/>
    </row>
    <row r="43" spans="1:14" x14ac:dyDescent="0.35">
      <c r="N43" s="286"/>
    </row>
    <row r="44" spans="1:14" ht="8.25" customHeight="1" x14ac:dyDescent="0.35">
      <c r="C44" s="15"/>
      <c r="D44" s="15"/>
      <c r="E44" s="15"/>
      <c r="F44" s="15"/>
      <c r="G44" s="15"/>
      <c r="H44" s="15"/>
      <c r="I44" s="15"/>
      <c r="J44" s="15"/>
      <c r="N44" s="286"/>
    </row>
    <row r="45" spans="1:14" x14ac:dyDescent="0.35">
      <c r="A45" s="125" t="str">
        <f ca="1">IF(OFFSET(titAdresse,TeamNr,0)="","",OFFSET(titAdresse,TeamNr,0))</f>
        <v>Weg 1,9998 Schachdorf</v>
      </c>
      <c r="B45" s="125"/>
      <c r="C45" s="126"/>
      <c r="D45" s="126"/>
      <c r="E45" s="126"/>
      <c r="F45" s="126"/>
      <c r="G45" s="126"/>
      <c r="H45" s="126"/>
      <c r="I45" s="126"/>
      <c r="J45" s="127" t="str">
        <f ca="1">"Tel: "&amp;OFFSET(titTel,TeamNr,0)&amp;" • Mail: "&amp;OFFSET(titMail,TeamNr,0)</f>
        <v>Tel: 012 345 77 77 • Mail: Hlaeufer@xy.com</v>
      </c>
      <c r="N45" s="286"/>
    </row>
    <row r="46" spans="1:14" ht="6" customHeight="1" x14ac:dyDescent="0.35"/>
    <row r="47" spans="1:14" ht="8.25" customHeight="1" x14ac:dyDescent="0.35"/>
  </sheetData>
  <sheetProtection sheet="1" objects="1" scenarios="1" formatCells="0" formatColumns="0" formatRows="0" insertColumns="0" insertRows="0" deleteColumns="0" deleteRows="0"/>
  <mergeCells count="11">
    <mergeCell ref="B15:J15"/>
    <mergeCell ref="H7:J7"/>
    <mergeCell ref="H8:J8"/>
    <mergeCell ref="H9:J9"/>
    <mergeCell ref="H10:J10"/>
    <mergeCell ref="H11:J11"/>
    <mergeCell ref="N33:N34"/>
    <mergeCell ref="D33:J34"/>
    <mergeCell ref="B16:J16"/>
    <mergeCell ref="D24:G24"/>
    <mergeCell ref="D25:G25"/>
  </mergeCells>
  <conditionalFormatting sqref="B18 O18">
    <cfRule type="expression" dxfId="87" priority="2">
      <formula>AND(ISERROR($O$18),$N$18="")</formula>
    </cfRule>
  </conditionalFormatting>
  <conditionalFormatting sqref="H8:J8">
    <cfRule type="expression" dxfId="86" priority="1">
      <formula>NOT(ISERROR(FIND("!",H8)))</formula>
    </cfRule>
  </conditionalFormatting>
  <dataValidations count="4">
    <dataValidation allowBlank="1" showInputMessage="1" showErrorMessage="1" promptTitle="Mannschaftsleiter Gegner" prompt="Gegnerischer Mannschaftleiter anpassen, falls dieser nicht korrekt" sqref="N8" xr:uid="{8C22C9B9-2ADB-4C61-BB9E-FDAB3CBE3441}"/>
    <dataValidation allowBlank="1" showInputMessage="1" showErrorMessage="1" promptTitle="weitere Adressangaben" prompt=" _x000a_meist nicht nötig (ausser man verschickt Brief per Post)" sqref="N9:N11" xr:uid="{C111932C-DB67-438E-903C-60695C1EB105}"/>
    <dataValidation allowBlank="1" showInputMessage="1" showErrorMessage="1" promptTitle="Anrede" prompt="Korrektur Anrede gegnerischer Mannschaftsleiter, falls nicht korrekt _x000a_(das Tool versucht anhand Leerzeichen Vorname zu erkennen. Evt macht es das nicht korrekt)" sqref="N18" xr:uid="{602630E6-0163-4198-8C9D-19F1CF6243B0}"/>
    <dataValidation allowBlank="1" showInputMessage="1" showErrorMessage="1" promptTitle="Inhalte der Einladung" prompt="Korrektur einzelner Inhalt, falls diese nicht korrekt sind oder ergänzt werden müssen." sqref="N22:N33" xr:uid="{5BC03196-E8F9-41D5-8AED-7E530906B24B}"/>
  </dataValidations>
  <pageMargins left="0.34" right="0.38" top="0.49" bottom="0.37" header="0.3" footer="0.2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F3E77-656A-4841-92D9-C6AD7F5947EC}">
  <sheetPr codeName="Tabelle6">
    <tabColor rgb="FFCCECFF"/>
  </sheetPr>
  <dimension ref="A1:P51"/>
  <sheetViews>
    <sheetView showGridLines="0" showRowColHeaders="0" workbookViewId="0">
      <selection activeCell="N7" sqref="N7"/>
    </sheetView>
  </sheetViews>
  <sheetFormatPr baseColWidth="10" defaultColWidth="10.7265625" defaultRowHeight="14.5" outlineLevelRow="1" x14ac:dyDescent="0.35"/>
  <cols>
    <col min="1" max="1" width="7" customWidth="1"/>
    <col min="2" max="2" width="6.54296875" customWidth="1"/>
    <col min="3" max="3" width="13" customWidth="1"/>
    <col min="4" max="4" width="7.1796875" customWidth="1"/>
    <col min="5" max="5" width="9.54296875" customWidth="1"/>
    <col min="6" max="6" width="5.81640625" customWidth="1"/>
    <col min="7" max="7" width="5.54296875" customWidth="1"/>
    <col min="8" max="8" width="28.54296875" customWidth="1"/>
    <col min="9" max="9" width="4.81640625" customWidth="1"/>
    <col min="10" max="10" width="4.453125" customWidth="1"/>
    <col min="11" max="11" width="2" customWidth="1"/>
    <col min="12" max="13" width="2.1796875" customWidth="1"/>
    <col min="14" max="14" width="42.1796875" customWidth="1"/>
    <col min="15" max="15" width="3" customWidth="1"/>
  </cols>
  <sheetData>
    <row r="1" spans="2:14" ht="33.5" x14ac:dyDescent="0.75">
      <c r="C1" s="122" t="str">
        <f>ClubName</f>
        <v>Schachclub Turmlingen</v>
      </c>
      <c r="D1" s="15"/>
      <c r="E1" s="15"/>
      <c r="F1" s="15"/>
      <c r="G1" s="15"/>
      <c r="H1" s="15"/>
      <c r="I1" s="15"/>
      <c r="J1" s="15"/>
      <c r="N1" s="286"/>
    </row>
    <row r="2" spans="2:14" x14ac:dyDescent="0.35">
      <c r="N2" s="286"/>
    </row>
    <row r="3" spans="2:14" ht="15.5" x14ac:dyDescent="0.35">
      <c r="C3" s="112" t="str">
        <f ca="1">IF('2) Aufstellung'!$D$7="","",IF(Turnier="","",Turnier)&amp;" Mannschaft " &amp;'2) Aufstellung'!$D$7)</f>
        <v>SMM Mannschaft Turmlingen 1</v>
      </c>
      <c r="N3" s="286"/>
    </row>
    <row r="4" spans="2:14" ht="15.5" x14ac:dyDescent="0.35">
      <c r="C4" s="113" t="str">
        <f ca="1">OFFSET(titML,TeamNr,0)</f>
        <v>Hans Läufer</v>
      </c>
      <c r="N4" s="286"/>
    </row>
    <row r="5" spans="2:14" x14ac:dyDescent="0.35">
      <c r="N5" s="286"/>
    </row>
    <row r="6" spans="2:14" x14ac:dyDescent="0.35">
      <c r="H6" t="s">
        <v>102</v>
      </c>
      <c r="N6" s="287" t="s">
        <v>200</v>
      </c>
    </row>
    <row r="7" spans="2:14" x14ac:dyDescent="0.35">
      <c r="H7" s="389" t="str">
        <f ca="1">IF(N7="",IF('2) Aufstellung'!K7="","??",'2) Aufstellung'!K7),N7)</f>
        <v>Jungfraujoch 2</v>
      </c>
      <c r="I7" s="389"/>
      <c r="J7" s="389"/>
      <c r="N7" s="288"/>
    </row>
    <row r="8" spans="2:14" x14ac:dyDescent="0.35">
      <c r="H8" s="390" t="str">
        <f>IF(N8="",IF('2) Aufstellung'!K9="","In Blatt 'Aufstellung' ML eintragen!",'2) Aufstellung'!K9),N8)</f>
        <v>In Blatt 'Aufstellung' ML eintragen!</v>
      </c>
      <c r="I8" s="390"/>
      <c r="J8" s="390"/>
      <c r="N8" s="288"/>
    </row>
    <row r="9" spans="2:14" x14ac:dyDescent="0.35">
      <c r="G9" t="str">
        <f>IF(N7="","",N9)</f>
        <v/>
      </c>
      <c r="H9" s="390" t="str">
        <f>IF(N9="","",N9)</f>
        <v/>
      </c>
      <c r="I9" s="390"/>
      <c r="J9" s="390"/>
      <c r="N9" s="288"/>
    </row>
    <row r="10" spans="2:14" x14ac:dyDescent="0.35">
      <c r="G10" t="str">
        <f>IF(N7="","",N10)</f>
        <v/>
      </c>
      <c r="H10" s="390" t="str">
        <f>IF(N10="","",N10)</f>
        <v/>
      </c>
      <c r="I10" s="390"/>
      <c r="J10" s="390"/>
      <c r="N10" s="288"/>
    </row>
    <row r="11" spans="2:14" x14ac:dyDescent="0.35">
      <c r="G11" t="str">
        <f>IF(N8="","",N11)</f>
        <v/>
      </c>
      <c r="H11" s="390" t="str">
        <f>IF(N11="","",N11)</f>
        <v/>
      </c>
      <c r="I11" s="390"/>
      <c r="J11" s="390"/>
      <c r="N11" s="288"/>
    </row>
    <row r="12" spans="2:14" ht="27.75" customHeight="1" x14ac:dyDescent="0.35">
      <c r="N12" s="286"/>
    </row>
    <row r="13" spans="2:14" x14ac:dyDescent="0.35">
      <c r="B13" t="str">
        <f ca="1">Domizil&amp;", den "&amp;TEXT(TODAY(),"TT. MMMM JJJJ")</f>
        <v>Turmlingen, den 17. August 2021</v>
      </c>
      <c r="N13" s="286"/>
    </row>
    <row r="14" spans="2:14" ht="24" customHeight="1" x14ac:dyDescent="0.35">
      <c r="N14" s="286"/>
    </row>
    <row r="15" spans="2:14" ht="26" x14ac:dyDescent="0.6">
      <c r="B15" s="388" t="str">
        <f>"Einladung "&amp;IF(Turnier="","",Turnier)</f>
        <v>Einladung SMM</v>
      </c>
      <c r="C15" s="388"/>
      <c r="D15" s="388"/>
      <c r="E15" s="388"/>
      <c r="F15" s="388"/>
      <c r="G15" s="388"/>
      <c r="H15" s="388"/>
      <c r="I15" s="388"/>
      <c r="J15" s="388"/>
      <c r="N15" s="286"/>
    </row>
    <row r="16" spans="2:14" ht="23.5" x14ac:dyDescent="0.55000000000000004">
      <c r="B16" s="385" t="str">
        <f ca="1">IF(ISNUMBER('2) Aufstellung'!F4),"Runde ","")&amp;'2) Aufstellung'!F4&amp;" - "&amp;TEXT('2) Aufstellung'!L4,"TTTT, T. MMMM JJJJ")</f>
        <v>Runde 1 - Samstag, 28. August 2021</v>
      </c>
      <c r="C16" s="385"/>
      <c r="D16" s="385"/>
      <c r="E16" s="385"/>
      <c r="F16" s="385"/>
      <c r="G16" s="385"/>
      <c r="H16" s="385"/>
      <c r="I16" s="385"/>
      <c r="J16" s="385"/>
      <c r="N16" s="286"/>
    </row>
    <row r="17" spans="2:16" ht="21" customHeight="1" x14ac:dyDescent="0.35">
      <c r="N17" s="287" t="s">
        <v>255</v>
      </c>
    </row>
    <row r="18" spans="2:16" ht="21" customHeight="1" x14ac:dyDescent="0.35">
      <c r="B18" t="e">
        <f>IF(N18&lt;&gt;"",N18,"Werter Herr "&amp;MID('2) Aufstellung'!K9,O18,100))</f>
        <v>#VALUE!</v>
      </c>
      <c r="N18" s="288"/>
      <c r="O18" t="e">
        <f>IF(ISERROR(FIND(" ",'2) Aufstellung'!K9,FIND(" ",'2) Aufstellung'!K9,1)+1)),FIND(" ",'2) Aufstellung'!K9,1),FIND(" ",'2) Aufstellung'!K9,FIND(" ",'2) Aufstellung'!K9,1)+1))+1</f>
        <v>#VALUE!</v>
      </c>
    </row>
    <row r="19" spans="2:16" ht="21" customHeight="1" x14ac:dyDescent="0.35">
      <c r="N19" s="286"/>
      <c r="O19" s="123" t="str">
        <f>IF(ISERROR(O18),"Fehler Anrede! Evt fehlt ML-Name oder Leerzeichen im Namen.","")</f>
        <v>Fehler Anrede! Evt fehlt ML-Name oder Leerzeichen im Namen.</v>
      </c>
    </row>
    <row r="20" spans="2:16" ht="21" customHeight="1" x14ac:dyDescent="0.35">
      <c r="B20" t="str">
        <f>"Der "&amp;ClubName&amp;" lädt Sie und Ihre Mannschaft wie folgt ein:"</f>
        <v>Der Schachclub Turmlingen lädt Sie und Ihre Mannschaft wie folgt ein:</v>
      </c>
      <c r="N20" s="286"/>
    </row>
    <row r="21" spans="2:16" ht="21" customHeight="1" x14ac:dyDescent="0.35">
      <c r="N21" s="287" t="s">
        <v>198</v>
      </c>
    </row>
    <row r="22" spans="2:16" x14ac:dyDescent="0.35">
      <c r="B22" s="117" t="s">
        <v>66</v>
      </c>
      <c r="D22" s="278" t="str">
        <f ca="1">IF(N22&lt;&gt;"",N22,IF(Turnier="","",Turnier)&amp;" "&amp;YEAR(RIGHT('2) Aufstellung'!L4,8))&amp;", "&amp;'2) Aufstellung'!F3&amp;", "&amp;IF(ISNUMBER('2) Aufstellung'!F4),"Runde ","")&amp;'2) Aufstellung'!F4)</f>
        <v>SMM 2021, 1. Liga, Runde 1</v>
      </c>
      <c r="E22" s="278"/>
      <c r="F22" s="278"/>
      <c r="G22" s="278"/>
      <c r="N22" s="288"/>
    </row>
    <row r="23" spans="2:16" x14ac:dyDescent="0.35">
      <c r="B23" s="117" t="s">
        <v>67</v>
      </c>
      <c r="D23" s="278" t="str">
        <f ca="1">IF(N23&lt;&gt;"",N23,'2) Aufstellung'!D7&amp;" - "&amp;'2) Aufstellung'!K7)</f>
        <v>Turmlingen 1 - Jungfraujoch 2</v>
      </c>
      <c r="E23" s="278"/>
      <c r="F23" s="278"/>
      <c r="G23" s="278"/>
      <c r="N23" s="288"/>
    </row>
    <row r="24" spans="2:16" x14ac:dyDescent="0.35">
      <c r="B24" s="117" t="s">
        <v>42</v>
      </c>
      <c r="D24" s="386" t="str">
        <f ca="1">IF(N24&lt;&gt;"",N24,TEXT(RIGHT('2) Aufstellung'!L4,8),"TTT, TT. MMMM JJJJ"))</f>
        <v>Sa, 28. August 2021</v>
      </c>
      <c r="E24" s="386"/>
      <c r="F24" s="386"/>
      <c r="G24" s="386"/>
      <c r="N24" s="288"/>
      <c r="P24" s="274" t="s">
        <v>321</v>
      </c>
    </row>
    <row r="25" spans="2:16" x14ac:dyDescent="0.35">
      <c r="B25" s="117" t="s">
        <v>68</v>
      </c>
      <c r="D25" s="387" t="str">
        <f ca="1">IF(N25&lt;&gt;"",N25,IF(WEEKDAY(IF(N24&lt;&gt;"",N24,RIGHT('2) Aufstellung'!L4,8)),2)=6,"14:00 Uhr","19:30 Uhr"))</f>
        <v>14:00 Uhr</v>
      </c>
      <c r="E25" s="387"/>
      <c r="F25" s="387"/>
      <c r="G25" s="387"/>
      <c r="N25" s="288"/>
      <c r="P25" s="274" t="str">
        <f ca="1">'3b) Aufgebot'!C16</f>
        <v>13:40 Uhr Aufstellen - 14:00 Uhr Spielbeginn</v>
      </c>
    </row>
    <row r="26" spans="2:16" x14ac:dyDescent="0.35">
      <c r="B26" s="117" t="s">
        <v>30</v>
      </c>
      <c r="D26" s="278" t="str">
        <f>IF(N26&lt;&gt;"",N26,Club!$C$10&amp;", "&amp;Club!$D$10)</f>
        <v>Hotel König, Hauptstrasse 1, 9999 Turmlingen</v>
      </c>
      <c r="E26" s="278"/>
      <c r="F26" s="278"/>
      <c r="G26" s="278"/>
      <c r="H26" s="278"/>
      <c r="I26" s="278"/>
      <c r="J26" s="278"/>
      <c r="N26" s="288"/>
    </row>
    <row r="27" spans="2:16" x14ac:dyDescent="0.35">
      <c r="B27" s="117"/>
      <c r="D27" s="279" t="str">
        <f>IF(N27&lt;&gt;"",N27,"Anreise-Informationen siehe "&amp;Club!C7)</f>
        <v>Anreise-Informationen siehe www.Turmelingen.xy</v>
      </c>
      <c r="E27" s="278"/>
      <c r="F27" s="278"/>
      <c r="G27" s="278"/>
      <c r="H27" s="278"/>
      <c r="I27" s="278"/>
      <c r="J27" s="278"/>
      <c r="N27" s="288"/>
    </row>
    <row r="28" spans="2:16" x14ac:dyDescent="0.35">
      <c r="B28" s="117" t="s">
        <v>69</v>
      </c>
      <c r="D28" s="278" t="str">
        <f>IF(N28&lt;&gt;"",N28,"Beachten Sie bitte die Event-Tafel bei der Rezeption.")</f>
        <v>Beachten Sie bitte die Event-Tafel bei der Rezeption.</v>
      </c>
      <c r="E28" s="278"/>
      <c r="F28" s="278"/>
      <c r="G28" s="278"/>
      <c r="H28" s="278"/>
      <c r="I28" s="278"/>
      <c r="J28" s="278"/>
      <c r="N28" s="288"/>
    </row>
    <row r="29" spans="2:16" x14ac:dyDescent="0.35">
      <c r="B29" s="117" t="s">
        <v>70</v>
      </c>
      <c r="D29" s="278" t="str">
        <f>IF(N29&lt;&gt;"",N29,"Im Haus gratis (ist aber recht eng).")</f>
        <v>Im Haus gratis (ist aber recht eng).</v>
      </c>
      <c r="E29" s="278"/>
      <c r="F29" s="278"/>
      <c r="G29" s="278"/>
      <c r="H29" s="278"/>
      <c r="I29" s="278"/>
      <c r="J29" s="278"/>
      <c r="N29" s="288"/>
    </row>
    <row r="30" spans="2:16" x14ac:dyDescent="0.35">
      <c r="B30" s="117"/>
      <c r="D30" s="278" t="str">
        <f>IF(N30&lt;&gt;"",N30,"Ein öffentliches Parkhaus ist gleich vis-à-vis.")</f>
        <v>Ein öffentliches Parkhaus ist gleich vis-à-vis.</v>
      </c>
      <c r="E30" s="278"/>
      <c r="F30" s="278"/>
      <c r="G30" s="278"/>
      <c r="H30" s="278"/>
      <c r="I30" s="278"/>
      <c r="J30" s="278"/>
      <c r="N30" s="288"/>
    </row>
    <row r="31" spans="2:16" x14ac:dyDescent="0.35">
      <c r="B31" s="117" t="s">
        <v>71</v>
      </c>
      <c r="D31" s="278" t="str">
        <f>IF(N31&lt;&gt;"",N31,"Bitte nehmt keine Privatverpflegung mit - danke für das Verständnis")</f>
        <v>Bitte nehmt keine Privatverpflegung mit - danke für das Verständnis</v>
      </c>
      <c r="E31" s="278"/>
      <c r="F31" s="278"/>
      <c r="G31" s="278"/>
      <c r="H31" s="278"/>
      <c r="I31" s="278"/>
      <c r="J31" s="278"/>
      <c r="N31" s="288"/>
    </row>
    <row r="32" spans="2:16" x14ac:dyDescent="0.35">
      <c r="B32" s="117"/>
      <c r="D32" s="278"/>
      <c r="E32" s="278"/>
      <c r="F32" s="278"/>
      <c r="G32" s="278"/>
      <c r="H32" s="278"/>
      <c r="I32" s="278"/>
      <c r="J32" s="278"/>
      <c r="N32" s="289"/>
    </row>
    <row r="33" spans="1:14" ht="15" customHeight="1" outlineLevel="1" x14ac:dyDescent="0.35">
      <c r="B33" s="59" t="s">
        <v>140</v>
      </c>
      <c r="D33" s="391" t="str">
        <f>IF(N33&lt;&gt;"",N33,"Es gilt das Schutzkonzept des Schachbundes. Es gilt überall Maskenpflicht - ausser vor dem eigenen Brett sitzend.  Keine Zuschauer")</f>
        <v>Es gilt das Schutzkonzept des Schachbundes. Es gilt überall Maskenpflicht - ausser vor dem eigenen Brett sitzend.  Keine Zuschauer</v>
      </c>
      <c r="E33" s="391"/>
      <c r="F33" s="391"/>
      <c r="G33" s="391"/>
      <c r="H33" s="391"/>
      <c r="I33" s="391"/>
      <c r="J33" s="391"/>
      <c r="N33" s="392"/>
    </row>
    <row r="34" spans="1:14" outlineLevel="1" x14ac:dyDescent="0.35">
      <c r="B34" s="117"/>
      <c r="D34" s="391"/>
      <c r="E34" s="391"/>
      <c r="F34" s="391"/>
      <c r="G34" s="391"/>
      <c r="H34" s="391"/>
      <c r="I34" s="391"/>
      <c r="J34" s="391"/>
      <c r="N34" s="393"/>
    </row>
    <row r="35" spans="1:14" ht="15" customHeight="1" outlineLevel="1" x14ac:dyDescent="0.35">
      <c r="D35" s="278"/>
      <c r="E35" s="278"/>
      <c r="F35" s="278"/>
      <c r="G35" s="278"/>
      <c r="H35" s="278"/>
      <c r="I35" s="278"/>
      <c r="J35" s="278"/>
      <c r="N35" s="286"/>
    </row>
    <row r="36" spans="1:14" x14ac:dyDescent="0.35">
      <c r="B36" t="s">
        <v>74</v>
      </c>
      <c r="N36" s="286"/>
    </row>
    <row r="37" spans="1:14" x14ac:dyDescent="0.35">
      <c r="B37" t="s">
        <v>73</v>
      </c>
      <c r="N37" s="286"/>
    </row>
    <row r="38" spans="1:14" ht="21" customHeight="1" x14ac:dyDescent="0.35">
      <c r="N38" s="286"/>
    </row>
    <row r="39" spans="1:14" x14ac:dyDescent="0.35">
      <c r="B39" t="s">
        <v>65</v>
      </c>
      <c r="N39" s="286"/>
    </row>
    <row r="40" spans="1:14" x14ac:dyDescent="0.35">
      <c r="N40" s="286"/>
    </row>
    <row r="41" spans="1:14" ht="17.5" x14ac:dyDescent="0.55000000000000004">
      <c r="B41" s="128" t="str">
        <f ca="1">IF(OFFSET(titML,TeamNr,0)="","",OFFSET(titML,TeamNr,0))</f>
        <v>Hans Läufer</v>
      </c>
      <c r="N41" s="286"/>
    </row>
    <row r="42" spans="1:14" x14ac:dyDescent="0.35">
      <c r="N42" s="286"/>
    </row>
    <row r="43" spans="1:14" x14ac:dyDescent="0.35">
      <c r="N43" s="286"/>
    </row>
    <row r="44" spans="1:14" x14ac:dyDescent="0.35">
      <c r="N44" s="286"/>
    </row>
    <row r="45" spans="1:14" ht="8.25" customHeight="1" x14ac:dyDescent="0.35">
      <c r="C45" s="15"/>
      <c r="D45" s="15"/>
      <c r="E45" s="15"/>
      <c r="F45" s="15"/>
      <c r="G45" s="15"/>
      <c r="H45" s="15"/>
      <c r="I45" s="15"/>
      <c r="J45" s="15"/>
      <c r="N45" s="286"/>
    </row>
    <row r="46" spans="1:14" x14ac:dyDescent="0.35">
      <c r="A46" s="125" t="str">
        <f ca="1">IF(OFFSET(titAdresse,TeamNr,0)="","",OFFSET(titAdresse,TeamNr,0))</f>
        <v>Weg 1,9998 Schachdorf</v>
      </c>
      <c r="B46" s="125"/>
      <c r="C46" s="126"/>
      <c r="D46" s="126"/>
      <c r="E46" s="126"/>
      <c r="F46" s="126"/>
      <c r="G46" s="126"/>
      <c r="H46" s="126"/>
      <c r="I46" s="126"/>
      <c r="J46" s="127" t="str">
        <f ca="1">"Tel: "&amp;OFFSET(titTel,TeamNr,0)&amp;" • Mail: "&amp;OFFSET(titMail,TeamNr,0)</f>
        <v>Tel: 012 345 77 77 • Mail: Hlaeufer@xy.com</v>
      </c>
      <c r="N46" s="286"/>
    </row>
    <row r="47" spans="1:14" ht="6" customHeight="1" x14ac:dyDescent="0.35">
      <c r="N47" s="286"/>
    </row>
    <row r="48" spans="1:14" ht="8.25" customHeight="1" x14ac:dyDescent="0.35">
      <c r="N48" s="286"/>
    </row>
    <row r="49" spans="14:14" x14ac:dyDescent="0.35">
      <c r="N49" s="286"/>
    </row>
    <row r="50" spans="14:14" x14ac:dyDescent="0.35">
      <c r="N50" s="286"/>
    </row>
    <row r="51" spans="14:14" x14ac:dyDescent="0.35">
      <c r="N51" s="286"/>
    </row>
  </sheetData>
  <sheetProtection sheet="1" formatCells="0" formatColumns="0" formatRows="0" insertColumns="0" insertRows="0" deleteColumns="0" deleteRows="0"/>
  <mergeCells count="11">
    <mergeCell ref="B15:J15"/>
    <mergeCell ref="H7:J7"/>
    <mergeCell ref="H8:J8"/>
    <mergeCell ref="H9:J9"/>
    <mergeCell ref="H10:J10"/>
    <mergeCell ref="H11:J11"/>
    <mergeCell ref="D33:J34"/>
    <mergeCell ref="N33:N34"/>
    <mergeCell ref="B16:J16"/>
    <mergeCell ref="D24:G24"/>
    <mergeCell ref="D25:G25"/>
  </mergeCells>
  <conditionalFormatting sqref="O18 B18">
    <cfRule type="expression" dxfId="85" priority="2">
      <formula>AND(ISERROR($O$18),$N$18="")</formula>
    </cfRule>
  </conditionalFormatting>
  <conditionalFormatting sqref="H8:J8">
    <cfRule type="expression" dxfId="84" priority="1">
      <formula>NOT(ISERROR(FIND("!",H8)))</formula>
    </cfRule>
  </conditionalFormatting>
  <dataValidations count="5">
    <dataValidation allowBlank="1" showInputMessage="1" showErrorMessage="1" promptTitle="weitere Adressangaben" prompt=" _x000a_meist nicht nötig (ausser man verschickt Brief per Post)" sqref="N9:N11" xr:uid="{4D9B681B-8B0A-4579-9804-0ECDFE4639E7}"/>
    <dataValidation allowBlank="1" showInputMessage="1" showErrorMessage="1" promptTitle="Mannschaftsleiter Gegner" prompt="Gegnerischer Mannschaftleiter anpassen, falls dieser nicht korrekt" sqref="N8" xr:uid="{3F71C24B-C3E7-44E6-8457-BEFFDBD6CB3A}"/>
    <dataValidation allowBlank="1" showInputMessage="1" showErrorMessage="1" promptTitle="Gegner (Mannschaftsname)" prompt="Mannschaftsname anpassen,falls dieser nicht korrekt übernommen wurde" sqref="N7" xr:uid="{26C4BF49-FD03-4405-B2CF-EB9F7B0C0D35}"/>
    <dataValidation allowBlank="1" showInputMessage="1" showErrorMessage="1" promptTitle="Anrede" prompt="Korrektur Anrede gegnerischer Mannschaftsleiter, falls nicht korrekt _x000a_(das Tool versucht anhand Leerzeichen Nachname zu erkennen. Evt macht es das nicht korrekt)" sqref="N18" xr:uid="{574EF355-785C-4CEA-9C37-C8C3DFEC01CF}"/>
    <dataValidation allowBlank="1" showInputMessage="1" showErrorMessage="1" promptTitle="Inhalte der Einladung" prompt="Korrektur einzelner Inhalt, falls diese nicht korrekt sind oder ergänzt werden müssen." sqref="N22:N33" xr:uid="{6C0E1525-440F-42B3-8558-D055FB0518ED}"/>
  </dataValidations>
  <pageMargins left="0.34" right="0.38" top="0.49" bottom="0.37" header="0.3" footer="0.2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70042-03E5-4BAC-9457-7AAB258B7CE7}">
  <sheetPr codeName="Tabelle7">
    <tabColor theme="1"/>
    <pageSetUpPr fitToPage="1"/>
  </sheetPr>
  <dimension ref="A1:M3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4.5" x14ac:dyDescent="0.35"/>
  <cols>
    <col min="1" max="1" width="7" customWidth="1"/>
    <col min="2" max="2" width="12.7265625" bestFit="1" customWidth="1"/>
    <col min="3" max="3" width="11.81640625" bestFit="1" customWidth="1"/>
    <col min="4" max="4" width="24.26953125" bestFit="1" customWidth="1"/>
    <col min="5" max="5" width="9.7265625" customWidth="1"/>
    <col min="6" max="6" width="14.54296875" bestFit="1" customWidth="1"/>
    <col min="7" max="7" width="12.7265625" bestFit="1" customWidth="1"/>
    <col min="8" max="8" width="12.26953125" bestFit="1" customWidth="1"/>
    <col min="9" max="9" width="53.1796875" bestFit="1" customWidth="1"/>
    <col min="10" max="10" width="13.7265625" bestFit="1" customWidth="1"/>
    <col min="11" max="11" width="4.54296875" customWidth="1"/>
    <col min="12" max="12" width="2.7265625" customWidth="1"/>
    <col min="13" max="13" width="8" bestFit="1" customWidth="1"/>
  </cols>
  <sheetData>
    <row r="1" spans="1:13" x14ac:dyDescent="0.35">
      <c r="A1" s="58" t="s">
        <v>17</v>
      </c>
      <c r="B1" t="s">
        <v>9</v>
      </c>
      <c r="C1" t="s">
        <v>19</v>
      </c>
      <c r="D1" t="s">
        <v>28</v>
      </c>
      <c r="E1" s="58" t="s">
        <v>29</v>
      </c>
      <c r="F1" t="s">
        <v>30</v>
      </c>
      <c r="G1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</row>
    <row r="2" spans="1:13" x14ac:dyDescent="0.35">
      <c r="A2" s="58">
        <v>23983</v>
      </c>
      <c r="B2" t="s">
        <v>283</v>
      </c>
      <c r="C2" t="s">
        <v>284</v>
      </c>
      <c r="D2" t="s">
        <v>285</v>
      </c>
      <c r="E2" s="58">
        <v>9999</v>
      </c>
      <c r="F2" t="s">
        <v>286</v>
      </c>
      <c r="G2" t="s">
        <v>288</v>
      </c>
      <c r="H2" t="s">
        <v>287</v>
      </c>
      <c r="I2" s="291" t="s">
        <v>289</v>
      </c>
      <c r="J2" t="s">
        <v>290</v>
      </c>
      <c r="K2" t="s">
        <v>35</v>
      </c>
      <c r="M2">
        <v>1</v>
      </c>
    </row>
    <row r="3" spans="1:13" x14ac:dyDescent="0.35">
      <c r="A3" s="58"/>
      <c r="E3" s="58"/>
    </row>
    <row r="4" spans="1:13" x14ac:dyDescent="0.35">
      <c r="A4" s="58"/>
      <c r="E4" s="58"/>
    </row>
    <row r="5" spans="1:13" x14ac:dyDescent="0.35">
      <c r="A5" s="58"/>
      <c r="E5" s="58"/>
    </row>
    <row r="6" spans="1:13" x14ac:dyDescent="0.35">
      <c r="A6" s="58"/>
      <c r="E6" s="58"/>
    </row>
    <row r="7" spans="1:13" x14ac:dyDescent="0.35">
      <c r="A7" s="58"/>
      <c r="E7" s="58"/>
    </row>
    <row r="8" spans="1:13" x14ac:dyDescent="0.35">
      <c r="A8" s="58"/>
      <c r="E8" s="58"/>
    </row>
    <row r="9" spans="1:13" x14ac:dyDescent="0.35">
      <c r="A9" s="58"/>
      <c r="E9" s="58"/>
    </row>
    <row r="10" spans="1:13" x14ac:dyDescent="0.35">
      <c r="A10" s="58"/>
      <c r="E10" s="58"/>
    </row>
    <row r="11" spans="1:13" x14ac:dyDescent="0.35">
      <c r="A11" s="58"/>
      <c r="E11" s="58"/>
    </row>
    <row r="12" spans="1:13" x14ac:dyDescent="0.35">
      <c r="A12" s="58"/>
      <c r="E12" s="58"/>
    </row>
    <row r="13" spans="1:13" x14ac:dyDescent="0.35">
      <c r="A13" s="58"/>
      <c r="E13" s="58"/>
    </row>
    <row r="14" spans="1:13" x14ac:dyDescent="0.35">
      <c r="A14" s="58"/>
      <c r="E14" s="58"/>
    </row>
    <row r="15" spans="1:13" x14ac:dyDescent="0.35">
      <c r="A15" s="58"/>
      <c r="E15" s="58"/>
    </row>
    <row r="16" spans="1:13" x14ac:dyDescent="0.35">
      <c r="A16" s="58"/>
      <c r="E16" s="58"/>
    </row>
    <row r="17" spans="1:5" x14ac:dyDescent="0.35">
      <c r="A17" s="58"/>
      <c r="E17" s="58"/>
    </row>
    <row r="18" spans="1:5" x14ac:dyDescent="0.35">
      <c r="A18" s="58"/>
      <c r="E18" s="58"/>
    </row>
    <row r="19" spans="1:5" x14ac:dyDescent="0.35">
      <c r="A19" s="58"/>
      <c r="E19" s="58"/>
    </row>
    <row r="20" spans="1:5" x14ac:dyDescent="0.35">
      <c r="A20" s="58"/>
      <c r="E20" s="58"/>
    </row>
    <row r="21" spans="1:5" x14ac:dyDescent="0.35">
      <c r="A21" s="58"/>
      <c r="E21" s="58"/>
    </row>
    <row r="22" spans="1:5" x14ac:dyDescent="0.35">
      <c r="A22" s="58"/>
      <c r="E22" s="58"/>
    </row>
    <row r="23" spans="1:5" x14ac:dyDescent="0.35">
      <c r="A23" s="58"/>
      <c r="E23" s="58"/>
    </row>
    <row r="24" spans="1:5" x14ac:dyDescent="0.35">
      <c r="A24" s="58"/>
      <c r="E24" s="58"/>
    </row>
    <row r="25" spans="1:5" x14ac:dyDescent="0.35">
      <c r="A25" s="58"/>
      <c r="E25" s="58"/>
    </row>
    <row r="26" spans="1:5" x14ac:dyDescent="0.35">
      <c r="A26" s="58"/>
      <c r="E26" s="58"/>
    </row>
    <row r="27" spans="1:5" x14ac:dyDescent="0.35">
      <c r="A27" s="58"/>
      <c r="E27" s="58"/>
    </row>
    <row r="28" spans="1:5" x14ac:dyDescent="0.35">
      <c r="A28" s="58"/>
      <c r="E28" s="58"/>
    </row>
    <row r="29" spans="1:5" x14ac:dyDescent="0.35">
      <c r="A29" s="58"/>
      <c r="E29" s="58"/>
    </row>
    <row r="30" spans="1:5" x14ac:dyDescent="0.35">
      <c r="A30" s="58"/>
      <c r="E30" s="58"/>
    </row>
    <row r="31" spans="1:5" x14ac:dyDescent="0.35">
      <c r="A31" s="58"/>
      <c r="E31" s="58"/>
    </row>
    <row r="32" spans="1:5" x14ac:dyDescent="0.35">
      <c r="A32" s="58"/>
      <c r="E32" s="58"/>
    </row>
    <row r="33" spans="1:5" x14ac:dyDescent="0.35">
      <c r="A33" s="58"/>
      <c r="E33" s="58"/>
    </row>
    <row r="34" spans="1:5" x14ac:dyDescent="0.35">
      <c r="A34" s="58"/>
      <c r="E34" s="58"/>
    </row>
    <row r="35" spans="1:5" x14ac:dyDescent="0.35">
      <c r="A35" s="58"/>
      <c r="E35" s="58"/>
    </row>
    <row r="36" spans="1:5" x14ac:dyDescent="0.35">
      <c r="A36" s="58"/>
      <c r="E36" s="58"/>
    </row>
    <row r="37" spans="1:5" x14ac:dyDescent="0.35">
      <c r="A37" s="58"/>
      <c r="E37" s="58"/>
    </row>
  </sheetData>
  <hyperlinks>
    <hyperlink ref="I2" r:id="rId1" xr:uid="{AEFA3729-0D3A-40FA-9DE1-E0C2D7A213EC}"/>
  </hyperlinks>
  <printOptions horizontalCentered="1" gridLines="1"/>
  <pageMargins left="0.47244094488189003" right="0.511811023622047" top="0.511811023622047" bottom="0.59055118110236204" header="0.47244094488189003" footer="0.39370078740157499"/>
  <pageSetup paperSize="9" scale="70" fitToHeight="0" orientation="landscape" r:id="rId2"/>
  <headerFooter>
    <oddFooter xml:space="preserve">&amp;H&amp;8Seite&amp;Z / &amp;F
&amp;6  &amp;L&amp;8Spednova AG_x000D_&amp;6&amp;C&amp;B&amp;R&amp;8Druckdatum: &amp;D &amp;U
&amp;6  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32</vt:i4>
      </vt:variant>
    </vt:vector>
  </HeadingPairs>
  <TitlesOfParts>
    <vt:vector size="43" baseType="lpstr">
      <vt:lpstr>Anleitung</vt:lpstr>
      <vt:lpstr>Club</vt:lpstr>
      <vt:lpstr>Spielplan</vt:lpstr>
      <vt:lpstr>1) Spieler</vt:lpstr>
      <vt:lpstr>2) Aufstellung</vt:lpstr>
      <vt:lpstr>3b) Aufgebot</vt:lpstr>
      <vt:lpstr>3a) Einladung (Du)</vt:lpstr>
      <vt:lpstr>3a) Einladung (Sie)</vt:lpstr>
      <vt:lpstr>Adressliste</vt:lpstr>
      <vt:lpstr>Swisschess</vt:lpstr>
      <vt:lpstr>Umfrage</vt:lpstr>
      <vt:lpstr>ClubName</vt:lpstr>
      <vt:lpstr>Domizil</vt:lpstr>
      <vt:lpstr>'2) Aufstellung'!Druckbereich</vt:lpstr>
      <vt:lpstr>'3a) Einladung (Du)'!Druckbereich</vt:lpstr>
      <vt:lpstr>'3a) Einladung (Sie)'!Druckbereich</vt:lpstr>
      <vt:lpstr>'3b) Aufgebot'!Druckbereich</vt:lpstr>
      <vt:lpstr>Swisschess!Druckbereich</vt:lpstr>
      <vt:lpstr>Umfrage!Druckbereich</vt:lpstr>
      <vt:lpstr>Adressliste!Drucktitel</vt:lpstr>
      <vt:lpstr>Heim</vt:lpstr>
      <vt:lpstr>Listenstart</vt:lpstr>
      <vt:lpstr>ML</vt:lpstr>
      <vt:lpstr>Runden</vt:lpstr>
      <vt:lpstr>TeamKN</vt:lpstr>
      <vt:lpstr>TeamN</vt:lpstr>
      <vt:lpstr>TeamNr</vt:lpstr>
      <vt:lpstr>titAdresse</vt:lpstr>
      <vt:lpstr>titGruppeN</vt:lpstr>
      <vt:lpstr>titGruppeNr</vt:lpstr>
      <vt:lpstr>titLiga</vt:lpstr>
      <vt:lpstr>titMail</vt:lpstr>
      <vt:lpstr>titML</vt:lpstr>
      <vt:lpstr>titTeamN</vt:lpstr>
      <vt:lpstr>titTeamName</vt:lpstr>
      <vt:lpstr>titTel</vt:lpstr>
      <vt:lpstr>TNameK</vt:lpstr>
      <vt:lpstr>TNameL</vt:lpstr>
      <vt:lpstr>Turnier</vt:lpstr>
      <vt:lpstr>ZeitSa</vt:lpstr>
      <vt:lpstr>ZeitSaA</vt:lpstr>
      <vt:lpstr>ZeitWo</vt:lpstr>
      <vt:lpstr>ZeitWoA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eichenberger</dc:creator>
  <cp:lastModifiedBy>Lothar Eichenberger</cp:lastModifiedBy>
  <cp:lastPrinted>2021-08-17T12:58:01Z</cp:lastPrinted>
  <dcterms:created xsi:type="dcterms:W3CDTF">2021-08-08T17:36:10Z</dcterms:created>
  <dcterms:modified xsi:type="dcterms:W3CDTF">2021-08-17T13:01:39Z</dcterms:modified>
</cp:coreProperties>
</file>